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pian\Downloads\"/>
    </mc:Choice>
  </mc:AlternateContent>
  <xr:revisionPtr revIDLastSave="0" documentId="13_ncr:1_{5E26DE9F-929E-42B0-9CBE-ECDC14668A83}" xr6:coauthVersionLast="47" xr6:coauthVersionMax="47" xr10:uidLastSave="{00000000-0000-0000-0000-000000000000}"/>
  <bookViews>
    <workbookView xWindow="-108" yWindow="-108" windowWidth="23256" windowHeight="12456" tabRatio="500" firstSheet="4" activeTab="4" xr2:uid="{00000000-000D-0000-FFFF-FFFF00000000}"/>
  </bookViews>
  <sheets>
    <sheet name="Instruções" sheetId="1" r:id="rId1"/>
    <sheet name="Painel" sheetId="2" r:id="rId2"/>
    <sheet name="Identificação" sheetId="3" r:id="rId3"/>
    <sheet name="Parâmetros" sheetId="4" r:id="rId4"/>
    <sheet name="Receitas" sheetId="5" r:id="rId5"/>
    <sheet name="Despesas PF" sheetId="6" r:id="rId6"/>
    <sheet name="Despesas PJ" sheetId="7" r:id="rId7"/>
    <sheet name="Material" sheetId="8" r:id="rId8"/>
    <sheet name="Equipamentos" sheetId="9" r:id="rId9"/>
    <sheet name="Encargos" sheetId="10" r:id="rId10"/>
    <sheet name="Mapa Consolidado" sheetId="11" r:id="rId11"/>
  </sheets>
  <definedNames>
    <definedName name="_xlnm.Print_Titles" localSheetId="5">'Despesas PF'!$8:$8</definedName>
    <definedName name="_xlnm.Print_Titles" localSheetId="6">'Despesas PJ'!$8:$8</definedName>
    <definedName name="_xlnm.Print_Titles" localSheetId="8">Equipamentos!$8:$8</definedName>
    <definedName name="_xlnm.Print_Titles" localSheetId="7">Material!$8:$8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5" i="11" l="1"/>
  <c r="B11" i="11"/>
  <c r="D13" i="10"/>
  <c r="D14" i="10" s="1"/>
  <c r="B13" i="10"/>
  <c r="C13" i="10" s="1"/>
  <c r="E13" i="10" s="1"/>
  <c r="A13" i="10"/>
  <c r="D12" i="10"/>
  <c r="B12" i="10"/>
  <c r="A12" i="10"/>
  <c r="D11" i="10"/>
  <c r="B11" i="10"/>
  <c r="A11" i="10"/>
  <c r="D10" i="10"/>
  <c r="B10" i="10"/>
  <c r="A10" i="10"/>
  <c r="D9" i="10"/>
  <c r="B9" i="10"/>
  <c r="C9" i="10" s="1"/>
  <c r="E9" i="10" s="1"/>
  <c r="A9" i="10"/>
  <c r="E24" i="9"/>
  <c r="B16" i="11" s="1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24" i="7"/>
  <c r="B14" i="11" s="1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G29" i="6"/>
  <c r="E29" i="6"/>
  <c r="G28" i="6"/>
  <c r="E28" i="6"/>
  <c r="G27" i="6"/>
  <c r="E27" i="6"/>
  <c r="G26" i="6"/>
  <c r="E26" i="6"/>
  <c r="G25" i="6"/>
  <c r="E25" i="6"/>
  <c r="G24" i="6"/>
  <c r="E24" i="6"/>
  <c r="G23" i="6"/>
  <c r="E23" i="6"/>
  <c r="G22" i="6"/>
  <c r="E22" i="6"/>
  <c r="G21" i="6"/>
  <c r="E21" i="6"/>
  <c r="G20" i="6"/>
  <c r="E20" i="6"/>
  <c r="G19" i="6"/>
  <c r="E19" i="6"/>
  <c r="G18" i="6"/>
  <c r="E18" i="6"/>
  <c r="G17" i="6"/>
  <c r="E17" i="6"/>
  <c r="G16" i="6"/>
  <c r="E16" i="6"/>
  <c r="G15" i="6"/>
  <c r="E15" i="6"/>
  <c r="G14" i="6"/>
  <c r="E14" i="6"/>
  <c r="G13" i="6"/>
  <c r="E13" i="6"/>
  <c r="G12" i="6"/>
  <c r="E12" i="6"/>
  <c r="G11" i="6"/>
  <c r="E11" i="6"/>
  <c r="G10" i="6"/>
  <c r="E10" i="6"/>
  <c r="G9" i="6"/>
  <c r="E9" i="6"/>
  <c r="E14" i="5"/>
  <c r="E13" i="5"/>
  <c r="E12" i="5"/>
  <c r="E11" i="5"/>
  <c r="D10" i="5"/>
  <c r="C10" i="5"/>
  <c r="E10" i="5" s="1"/>
  <c r="B10" i="11" s="1"/>
  <c r="D9" i="5"/>
  <c r="C9" i="5"/>
  <c r="E9" i="5" s="1"/>
  <c r="A38" i="2"/>
  <c r="B27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B13" i="11" l="1"/>
  <c r="B9" i="11"/>
  <c r="E15" i="5"/>
  <c r="B17" i="11" l="1"/>
  <c r="B12" i="11"/>
  <c r="C12" i="10"/>
  <c r="E12" i="10" s="1"/>
  <c r="C10" i="10"/>
  <c r="E10" i="10" s="1"/>
  <c r="E14" i="10" s="1"/>
  <c r="B18" i="11" s="1"/>
  <c r="C18" i="11" s="1"/>
  <c r="C11" i="10"/>
  <c r="E11" i="10" s="1"/>
  <c r="B32" i="2" l="1"/>
  <c r="C17" i="11"/>
  <c r="B19" i="11"/>
  <c r="B30" i="2"/>
  <c r="B31" i="2"/>
  <c r="C10" i="11"/>
  <c r="C14" i="11"/>
  <c r="C16" i="11"/>
  <c r="C11" i="11"/>
  <c r="C15" i="11"/>
  <c r="C12" i="11"/>
  <c r="B8" i="2"/>
  <c r="B20" i="11"/>
  <c r="B23" i="2"/>
  <c r="B24" i="2" s="1"/>
  <c r="C13" i="11"/>
  <c r="C9" i="11"/>
  <c r="C19" i="11" l="1"/>
  <c r="B28" i="2"/>
  <c r="C20" i="11"/>
  <c r="B29" i="2"/>
  <c r="C23" i="2"/>
  <c r="B9" i="2"/>
</calcChain>
</file>

<file path=xl/sharedStrings.xml><?xml version="1.0" encoding="utf-8"?>
<sst xmlns="http://schemas.openxmlformats.org/spreadsheetml/2006/main" count="326" uniqueCount="233">
  <si>
    <t>GOVERNO DO ESTADO DO CEARÁ – UNIVERSIDADE REGIONAL DO CARIRI</t>
  </si>
  <si>
    <t>PRÓ-REITORIA DE PÓS-GRADUAÇÃO E PESQUISA – PRPGP</t>
  </si>
  <si>
    <t>Coordenação Geral de Pós-Graduação Lato Sensu</t>
  </si>
  <si>
    <t>Planilha de Viabilidade Orçamentária – Cursos de Pós-Graduação Lato Sensu</t>
  </si>
  <si>
    <t>Anexo I da Resolução nº 020/2022-CEPE/URCA (Art. 4º, § 1º, X). Preenchida pelo(a) coordenador(a) e anexada ao projeto do curso ou da turma nova.</t>
  </si>
  <si>
    <t>Para que serve</t>
  </si>
  <si>
    <t>Demonstrar que o curso é autossustentável (Art. 2º): as receitas previstas devem cobrir todo o custeio e os encargos, sem uso de recursos de custeio da URCA. A PRPGP autoriza os pagamentos com base no orçamento aprovado e na Tabela de Referência de Solicitações e Valores – TRSV (Art. 4º, § 3º).</t>
  </si>
  <si>
    <t>Como preencher</t>
  </si>
  <si>
    <t>1. Identificação – dados do curso, da coordenação e do corpo docente.</t>
  </si>
  <si>
    <t>2. Parâmetros – mensalidade, parcelas, inscrições, alunos, inadimplência e percentuais de encargos (com a base de cálculo de cada um).</t>
  </si>
  <si>
    <t>3. Receitas – confira os valores calculados e informe outras receitas, se houver.</t>
  </si>
  <si>
    <t>4. Despesas PF, Despesas PJ, Material e Equipamentos – quantidade e custo unitário de cada item; acrescente itens nas linhas em branco. Em Despesas PF, informe o valor de referência da TRSV para conferência automática.</t>
  </si>
  <si>
    <t>5. Encargos e Mapa Consolidado – calculados automaticamente.</t>
  </si>
  <si>
    <t>6. Painel – confira o resultado (VIÁVEL/INVIÁVEL), as verificações da Resolução e os indicadores.</t>
  </si>
  <si>
    <t>Convenção de cores</t>
  </si>
  <si>
    <t>Células amarelas com texto azul: preenchimento pelo(a) coordenador(a).</t>
  </si>
  <si>
    <t>Texto preto: cálculo automático (bloqueado). Texto verde: valor trazido de outra aba.</t>
  </si>
  <si>
    <t>Linhas verde-claras: totais.</t>
  </si>
  <si>
    <t>Regras da Resolução 020/2022-CEPE</t>
  </si>
  <si>
    <t>• Autossustentabilidade: receitas ≥ custeio + encargos (Art. 2º).</t>
  </si>
  <si>
    <t>• Carga horária mínima: 180 h de disciplinas (aperfeiçoamento) ou 360 h + 60 h de TCC (especialização) (Arts. 5º e 6º).</t>
  </si>
  <si>
    <t>• Duração máxima: 12 meses (aperfeiçoamento) ou 24 meses (especialização) (Art. 7º).</t>
  </si>
  <si>
    <t>• Coordenação: titulação mínima de mestre (Arts. 5º e 14).</t>
  </si>
  <si>
    <t>• Corpo docente: no aperfeiçoamento, ao menos 2/3 de mestres ou doutores; na especialização, até 1/3 de especialistas (Arts. 5º e 11).</t>
  </si>
  <si>
    <t>• Coeficiente de orientabilidade: até 10 orientações por docente no mesmo curso (Art. 12).</t>
  </si>
  <si>
    <t>• Pagamentos a docentes e colaboradores: dentro dos limites da TRSV vigente (Art. 4º, § 3º).</t>
  </si>
  <si>
    <t>Proteção</t>
  </si>
  <si>
    <t>As fórmulas estão bloqueadas para evitar alterações acidentais. Senha para desbloqueio (Revisão &gt; Desproteger planilha): PRPGP2026. Desbloqueie apenas se precisar alterar a estrutura, com orientação da PRPGP.</t>
  </si>
  <si>
    <t>Dúvidas</t>
  </si>
  <si>
    <t>PRPGP – Rua Cel. Antônio Luiz, 1161, Pimenta, Crato/CE – (88) 3102-1291 – prpgp@urca.br</t>
  </si>
  <si>
    <t>Painel de Viabilidade</t>
  </si>
  <si>
    <t>Resultado financeiro, verificações da Resolução 020/2022-CEPE e indicadores. Tudo é atualizado automaticamente.</t>
  </si>
  <si>
    <t>RESULTADO DA ANÁLISE FINANCEIRA</t>
  </si>
  <si>
    <t>Saldo final (receitas − custeio e encargos)</t>
  </si>
  <si>
    <t>Verificação</t>
  </si>
  <si>
    <t>Situação</t>
  </si>
  <si>
    <t>Valor</t>
  </si>
  <si>
    <t>Regra (Res. 020/2022-CEPE)</t>
  </si>
  <si>
    <t>Campos essenciais da identificação preenchidos</t>
  </si>
  <si>
    <t>Título, modalidade, unidade, coordenador(a) e titulação</t>
  </si>
  <si>
    <t>Carga horária mínima</t>
  </si>
  <si>
    <t>180 h de disciplinas (aperf.) ou 360 h de componentes curriculares (espec.) – Arts. 5º e 6º</t>
  </si>
  <si>
    <t>Carga horária de TCC (especialização)</t>
  </si>
  <si>
    <t>Mínimo de 60 h para elaboração do TCC – Art. 6º</t>
  </si>
  <si>
    <t>Duração máxima</t>
  </si>
  <si>
    <t>12 meses (aperfeiçoamento) ou 24 meses (especialização) – Art. 7º</t>
  </si>
  <si>
    <t>Datas de início e encerramento coerentes</t>
  </si>
  <si>
    <t>Encerramento após o início e dentro da duração máxima</t>
  </si>
  <si>
    <t>Titulação do(a) coordenador(a)</t>
  </si>
  <si>
    <t>Titulação mínima de mestre – Arts. 5º e 14</t>
  </si>
  <si>
    <t>Composição do corpo docente</t>
  </si>
  <si>
    <t>Aperf.: ≥ 2/3 mestres/doutores; espec.: ≤ 1/3 especialistas – Arts. 5º e 11</t>
  </si>
  <si>
    <t>Coeficiente de orientabilidade</t>
  </si>
  <si>
    <t>Até 10 orientações por docente no mesmo curso – Art. 12</t>
  </si>
  <si>
    <t>Alunos previstos dentro do nº de vagas</t>
  </si>
  <si>
    <t>Vagas definidas no projeto – Art. 29</t>
  </si>
  <si>
    <t>Horas-aula lançadas em Despesas PF</t>
  </si>
  <si>
    <t>Devem cobrir a carga horária de disciplinas (total − TCC − estágio)</t>
  </si>
  <si>
    <t>Valores de pessoa física dentro da TRSV</t>
  </si>
  <si>
    <t>Pagamentos limitados à TRSV vigente – Art. 4º, § 3º</t>
  </si>
  <si>
    <t>Autossustentabilidade</t>
  </si>
  <si>
    <t>Receitas ≥ custeio + encargos – Art. 2º</t>
  </si>
  <si>
    <t>Resumo das verificações</t>
  </si>
  <si>
    <t>Indicador</t>
  </si>
  <si>
    <t>Como é calculado</t>
  </si>
  <si>
    <t>Receita líquida por aluno (mensalidades)</t>
  </si>
  <si>
    <t>Mensalidade × parcelas × (1 − inadimplência)</t>
  </si>
  <si>
    <t>Custo total por aluno</t>
  </si>
  <si>
    <t>Custeio e encargos ÷ alunos previstos</t>
  </si>
  <si>
    <t>Margem (saldo ÷ receita)</t>
  </si>
  <si>
    <t>Saldo final ÷ total de receitas</t>
  </si>
  <si>
    <t>Nº mínimo de alunos pagantes (ponto de equilíbrio)</t>
  </si>
  <si>
    <t>Alunos necessários para cobrir custos e encargos, mantidas as demais premissas</t>
  </si>
  <si>
    <t>Mensalidade mínima para o equilíbrio</t>
  </si>
  <si>
    <t>Mensalidade que zera o saldo com o nº de alunos previsto</t>
  </si>
  <si>
    <t>Participação de pessoa física no custeio</t>
  </si>
  <si>
    <t>Serviços PF ÷ custeio total</t>
  </si>
  <si>
    <t>Os indicadores de equilíbrio consideram custos fixos: itens que variam com o nº de alunos (orientação, material por aluno) devem ser revistos se o nº de alunos mudar. As verificações não substituem a análise da Câmara de Pós-Graduação e Pesquisa.</t>
  </si>
  <si>
    <t>Local e data:</t>
  </si>
  <si>
    <t>Coordenador(a) do curso</t>
  </si>
  <si>
    <t>Chefia da unidade proponente</t>
  </si>
  <si>
    <t>Identificação do Curso e do Proponente</t>
  </si>
  <si>
    <t>Art. 4º, § 1º, I, II, VI e VII, da Resolução 020/2022-CEPE.</t>
  </si>
  <si>
    <t>Campo</t>
  </si>
  <si>
    <t>Informação</t>
  </si>
  <si>
    <t>Orientação</t>
  </si>
  <si>
    <t>Título do curso</t>
  </si>
  <si>
    <t>Modalidade</t>
  </si>
  <si>
    <t>Aperfeiçoamento ou Especialização</t>
  </si>
  <si>
    <t>Curso novo ou turma nova</t>
  </si>
  <si>
    <t>Turma nova de curso já aprovado não retorna ao CEPE (Art. 9º, § 3º)</t>
  </si>
  <si>
    <t>Área de concentração</t>
  </si>
  <si>
    <t>Unidade acadêmica proponente</t>
  </si>
  <si>
    <t>Departamento ou unidade responsável</t>
  </si>
  <si>
    <t>Centro</t>
  </si>
  <si>
    <t>Coordenador(a) – nome</t>
  </si>
  <si>
    <t>Preferencialmente docente do quadro da URCA (Art. 13)</t>
  </si>
  <si>
    <t>Coordenador(a) – titulação</t>
  </si>
  <si>
    <t>Mínimo: mestre</t>
  </si>
  <si>
    <t>Coordenador(a) – e-mail</t>
  </si>
  <si>
    <t>Carga horária total (h)</t>
  </si>
  <si>
    <t>Soma de disciplinas, TCC e estágio</t>
  </si>
  <si>
    <t>Carga horária de TCC (h)</t>
  </si>
  <si>
    <t>Especialização: mínimo de 60 h</t>
  </si>
  <si>
    <t>Carga horária de estágio (h)</t>
  </si>
  <si>
    <t>Se exigido pela área: mínimo de 60 h</t>
  </si>
  <si>
    <t>Duração prevista (meses)</t>
  </si>
  <si>
    <t>Máximo: 12 (aperfeiçoamento) ou 24 (especialização)</t>
  </si>
  <si>
    <t>Data prevista de início</t>
  </si>
  <si>
    <t>Data prevista de encerramento</t>
  </si>
  <si>
    <t>Público-alvo</t>
  </si>
  <si>
    <t>Nº de vagas</t>
  </si>
  <si>
    <t>Compatível com o coeficiente de orientabilidade (Art. 29)</t>
  </si>
  <si>
    <t>Nº de orientadores(as) previstos(as)</t>
  </si>
  <si>
    <t>Até 10 orientações por docente (Art. 12)</t>
  </si>
  <si>
    <t>Corpo docente – nº de doutores(as)</t>
  </si>
  <si>
    <t>Corpo docente – nº de mestres</t>
  </si>
  <si>
    <t>Corpo docente – nº de especialistas</t>
  </si>
  <si>
    <t>Especialização: até 1/3 do corpo docente</t>
  </si>
  <si>
    <t>Cidade/UF de realização</t>
  </si>
  <si>
    <t>Resolução de criação do curso (turma nova)</t>
  </si>
  <si>
    <t>Ex.: Resolução nº 000/2024-CEPE</t>
  </si>
  <si>
    <t>Parâmetros de Receita e Encargos</t>
  </si>
  <si>
    <t>Os percentuais sugeridos devem ser conferidos na TRSV vigente e nas normas da FUNDETEC. Escolha a base de cálculo de cada encargo.</t>
  </si>
  <si>
    <t>Receita</t>
  </si>
  <si>
    <t>Valor da mensalidade (R$)</t>
  </si>
  <si>
    <t>Nº de parcelas</t>
  </si>
  <si>
    <t>Normalmente igual à duração em meses</t>
  </si>
  <si>
    <t>Taxa de inscrição (R$)</t>
  </si>
  <si>
    <t>Nº de inscritos previstos na seleção</t>
  </si>
  <si>
    <t>Candidatos que pagam a taxa (pode ser maior que o nº de vagas)</t>
  </si>
  <si>
    <t>Nº de alunos matriculados previstos</t>
  </si>
  <si>
    <t>Não pode exceder o nº de vagas</t>
  </si>
  <si>
    <t>Inadimplência estimada (%)</t>
  </si>
  <si>
    <t>Redutor aplicado sobre as mensalidades</t>
  </si>
  <si>
    <t>Encargo / reserva</t>
  </si>
  <si>
    <t>Percentual</t>
  </si>
  <si>
    <t>Base de cálculo</t>
  </si>
  <si>
    <t>Encargos sociais sobre serviços PF</t>
  </si>
  <si>
    <t>Serviços PF</t>
  </si>
  <si>
    <t>Percentual sugerido – confira a TRSV e a legislação</t>
  </si>
  <si>
    <t>Taxa de administração – FUNDETEC</t>
  </si>
  <si>
    <t>Receita total</t>
  </si>
  <si>
    <t>Percentual sugerido – confira o contrato com a FUNDETEC</t>
  </si>
  <si>
    <t>Taxa institucional – PRPGP</t>
  </si>
  <si>
    <t>Percentual sugerido – confira a TRSV</t>
  </si>
  <si>
    <t>Taxa do Departamento/unidade</t>
  </si>
  <si>
    <t>Reserva técnica</t>
  </si>
  <si>
    <t>Custeio total</t>
  </si>
  <si>
    <t>Percentual sugerido – cobre imprevistos</t>
  </si>
  <si>
    <t>Bases de cálculo: "Serviços PF" = total da aba Despesas PF; "Receita total" = total de receitas; "Custeio total" = soma de PF, PJ, material e equipamentos. Os percentuais e bases acima são sugestões: ajuste conforme a TRSV vigente.</t>
  </si>
  <si>
    <t>Receitas</t>
  </si>
  <si>
    <t>Mensalidades e inscrições são calculadas a partir da aba Parâmetros. Informe outras receitas (ex.: convênios, patrocínios), se houver.</t>
  </si>
  <si>
    <t>Item</t>
  </si>
  <si>
    <t>Unidade</t>
  </si>
  <si>
    <t>Qtd.</t>
  </si>
  <si>
    <t>Valor unitário (R$)</t>
  </si>
  <si>
    <t>Total (R$)</t>
  </si>
  <si>
    <t>Observações</t>
  </si>
  <si>
    <t>Mensalidades</t>
  </si>
  <si>
    <t>Aluno × parcela</t>
  </si>
  <si>
    <t>Valor unitário já descontada a inadimplência</t>
  </si>
  <si>
    <t>Taxas de inscrição</t>
  </si>
  <si>
    <t>Inscrito</t>
  </si>
  <si>
    <t>Outras receitas</t>
  </si>
  <si>
    <t>TOTAL DE RECEITAS</t>
  </si>
  <si>
    <t>Serviços Prestados – Pessoa Física</t>
  </si>
  <si>
    <t>Docência, orientação, coordenação, secretaria e apoio. Valores unitários devem respeitar a TRSV vigente (Art. 4º, § 3º); informe a referência para conferência.</t>
  </si>
  <si>
    <t>Custo unitário (R$)</t>
  </si>
  <si>
    <t>Referência TRSV (R$/unid.)</t>
  </si>
  <si>
    <t>Conferência TRSV</t>
  </si>
  <si>
    <t>Professor(a) doutor(a)</t>
  </si>
  <si>
    <t>Hora/aula</t>
  </si>
  <si>
    <t>Professor(a) mestre</t>
  </si>
  <si>
    <t>Professor(a) especialista</t>
  </si>
  <si>
    <t>Orientação de TCC</t>
  </si>
  <si>
    <t>Aluno</t>
  </si>
  <si>
    <t>Banca de TCC</t>
  </si>
  <si>
    <t>Preceptoria de estágio</t>
  </si>
  <si>
    <t>Grupo</t>
  </si>
  <si>
    <t>Coordenação</t>
  </si>
  <si>
    <t>Mês</t>
  </si>
  <si>
    <t>Secretaria</t>
  </si>
  <si>
    <t>Apoio logístico</t>
  </si>
  <si>
    <t>Serviços gerais</t>
  </si>
  <si>
    <t>TOTAL</t>
  </si>
  <si>
    <t>Serviços Prestados – Pessoa Jurídica</t>
  </si>
  <si>
    <t>Contratações de empresas: locação, serviços gráficos, hospedagem, passagens etc.</t>
  </si>
  <si>
    <t>Aluguel de equipamentos</t>
  </si>
  <si>
    <t>Serviços gráficos</t>
  </si>
  <si>
    <t>Hospedagem e alimentação</t>
  </si>
  <si>
    <t>Diária</t>
  </si>
  <si>
    <t>Passagens (ida e volta)</t>
  </si>
  <si>
    <t>Material de Consumo, EPI e Outros</t>
  </si>
  <si>
    <t>Material de escritório, didático, de laboratório e equipamentos de proteção individual.</t>
  </si>
  <si>
    <t>Material de escritório</t>
  </si>
  <si>
    <t>Material didático</t>
  </si>
  <si>
    <t>Pastas</t>
  </si>
  <si>
    <t>Alimentação (coffee break)</t>
  </si>
  <si>
    <t>Luva de procedimento</t>
  </si>
  <si>
    <t>Caixa</t>
  </si>
  <si>
    <t>Máscara descartável</t>
  </si>
  <si>
    <t>Sabão líquido neutro</t>
  </si>
  <si>
    <t>Gorro descartável</t>
  </si>
  <si>
    <t>Pacote</t>
  </si>
  <si>
    <t>Papel toalha</t>
  </si>
  <si>
    <t>Papel higiênico</t>
  </si>
  <si>
    <t>Filamento de impressora 3D</t>
  </si>
  <si>
    <t>Equipamentos e Material Permanente</t>
  </si>
  <si>
    <t>Bens adquiridos com recursos do curso. Informe a destinação ao final do curso na coluna Observações.</t>
  </si>
  <si>
    <t>Projetor multimídia</t>
  </si>
  <si>
    <t>Computador</t>
  </si>
  <si>
    <t>Câmera térmica</t>
  </si>
  <si>
    <t>Impressora 3D</t>
  </si>
  <si>
    <t>Modelo anatômico</t>
  </si>
  <si>
    <t>Encargos, Taxas e Reserva Técnica</t>
  </si>
  <si>
    <t>Calculados automaticamente com os percentuais e as bases definidos na aba Parâmetros.</t>
  </si>
  <si>
    <t>Valor da base (R$)</t>
  </si>
  <si>
    <t>Valor (R$)</t>
  </si>
  <si>
    <t>TOTAL DE ENCARGOS, TAXAS E RESERVA</t>
  </si>
  <si>
    <t>Mapa Consolidado de Recursos, Custos e Encargos</t>
  </si>
  <si>
    <t>Resumo financeiro do curso. Todos os valores são calculados.</t>
  </si>
  <si>
    <t>Rubrica</t>
  </si>
  <si>
    <t>% da receita</t>
  </si>
  <si>
    <t>TOTAL DE RECEITAS (A)</t>
  </si>
  <si>
    <t>Serviços prestados – Pessoa Física</t>
  </si>
  <si>
    <t>Serviços prestados – Pessoa Jurídica</t>
  </si>
  <si>
    <t>Material de consumo, EPI e outros</t>
  </si>
  <si>
    <t>Equipamentos e material permanente</t>
  </si>
  <si>
    <t>TOTAL DE CUSTEIO (B)</t>
  </si>
  <si>
    <t>Encargos, taxas e reserva técnica (C)</t>
  </si>
  <si>
    <t>TOTAL DE CUSTEIO E ENCARGOS (D = B + C)</t>
  </si>
  <si>
    <t>SALDO (A −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</si>
</sst>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R$ &quot;#,##0.00;[Red]&quot;-R$ &quot;#,##0.00;\–"/>
    <numFmt numFmtId="165" formatCode="#,##0;\-#,##0;\–"/>
    <numFmt numFmtId="166" formatCode="0.0%"/>
    <numFmt numFmtId="167" formatCode="#,##0.##"/>
    <numFmt numFmtId="168" formatCode="0&quot; acima&quot;;;&quot;nenhum acima&quot;"/>
  </numFmts>
  <fonts count="19" x14ac:knownFonts="1">
    <font>
      <sz val="11"/>
      <color theme="1"/>
      <name val="Calibri"/>
      <family val="2"/>
      <charset val="1"/>
    </font>
    <font>
      <sz val="9"/>
      <name val="Arial"/>
      <family val="2"/>
    </font>
    <font>
      <b/>
      <sz val="11"/>
      <name val="Arial"/>
      <family val="2"/>
    </font>
    <font>
      <b/>
      <sz val="14"/>
      <color rgb="FF1E5B2E"/>
      <name val="Arial"/>
      <family val="2"/>
    </font>
    <font>
      <i/>
      <sz val="9"/>
      <color rgb="FF595959"/>
      <name val="Arial"/>
      <family val="2"/>
    </font>
    <font>
      <b/>
      <sz val="11"/>
      <color rgb="FF1E5B2E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rgb="FF008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595959"/>
      <name val="Arial"/>
      <family val="2"/>
    </font>
    <font>
      <sz val="10"/>
      <color rgb="FF0000FF"/>
      <name val="Arial"/>
      <family val="2"/>
    </font>
    <font>
      <i/>
      <sz val="9"/>
      <name val="Arial"/>
      <family val="2"/>
    </font>
    <font>
      <sz val="10"/>
      <color rgb="FF00800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E5B2E"/>
        <bgColor rgb="FF006100"/>
      </patternFill>
    </fill>
    <fill>
      <patternFill patternType="solid">
        <fgColor rgb="FFE2EFDA"/>
        <bgColor rgb="FFC6EFCE"/>
      </patternFill>
    </fill>
    <fill>
      <patternFill patternType="solid">
        <fgColor rgb="FFFFF9D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0">
    <xf numFmtId="0" fontId="0" fillId="0" borderId="0" xfId="0"/>
    <xf numFmtId="166" fontId="15" fillId="4" borderId="2" xfId="0" applyNumberFormat="1" applyFont="1" applyFill="1" applyBorder="1" applyProtection="1">
      <protection locked="0"/>
    </xf>
    <xf numFmtId="165" fontId="15" fillId="4" borderId="2" xfId="0" applyNumberFormat="1" applyFont="1" applyFill="1" applyBorder="1" applyProtection="1">
      <protection locked="0"/>
    </xf>
    <xf numFmtId="164" fontId="15" fillId="4" borderId="2" xfId="0" applyNumberFormat="1" applyFont="1" applyFill="1" applyBorder="1" applyProtection="1">
      <protection locked="0"/>
    </xf>
    <xf numFmtId="0" fontId="15" fillId="4" borderId="2" xfId="0" applyFont="1" applyFill="1" applyBorder="1" applyProtection="1">
      <protection locked="0"/>
    </xf>
    <xf numFmtId="165" fontId="12" fillId="0" borderId="2" xfId="0" applyNumberFormat="1" applyFont="1" applyBorder="1" applyAlignment="1">
      <alignment horizontal="center"/>
    </xf>
    <xf numFmtId="166" fontId="12" fillId="0" borderId="2" xfId="0" applyNumberFormat="1" applyFont="1" applyBorder="1" applyAlignment="1">
      <alignment horizontal="center"/>
    </xf>
    <xf numFmtId="164" fontId="12" fillId="0" borderId="2" xfId="0" applyNumberFormat="1" applyFont="1" applyBorder="1" applyAlignment="1">
      <alignment horizontal="center"/>
    </xf>
    <xf numFmtId="0" fontId="12" fillId="3" borderId="2" xfId="0" applyFont="1" applyFill="1" applyBorder="1"/>
    <xf numFmtId="164" fontId="10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center"/>
    </xf>
    <xf numFmtId="0" fontId="9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vertical="center" wrapText="1"/>
    </xf>
    <xf numFmtId="165" fontId="13" fillId="0" borderId="2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0" fontId="9" fillId="3" borderId="2" xfId="0" applyFont="1" applyFill="1" applyBorder="1" applyAlignment="1">
      <alignment vertical="center" wrapText="1"/>
    </xf>
    <xf numFmtId="0" fontId="9" fillId="0" borderId="0" xfId="0" applyFont="1"/>
    <xf numFmtId="0" fontId="15" fillId="4" borderId="2" xfId="0" applyFont="1" applyFill="1" applyBorder="1" applyProtection="1">
      <protection locked="0"/>
    </xf>
    <xf numFmtId="0" fontId="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5" fontId="15" fillId="4" borderId="2" xfId="0" applyNumberFormat="1" applyFont="1" applyFill="1" applyBorder="1" applyProtection="1">
      <protection locked="0"/>
    </xf>
    <xf numFmtId="14" fontId="15" fillId="4" borderId="2" xfId="0" applyNumberFormat="1" applyFont="1" applyFill="1" applyBorder="1" applyProtection="1">
      <protection locked="0"/>
    </xf>
    <xf numFmtId="164" fontId="15" fillId="4" borderId="2" xfId="0" applyNumberFormat="1" applyFont="1" applyFill="1" applyBorder="1" applyProtection="1">
      <protection locked="0"/>
    </xf>
    <xf numFmtId="0" fontId="14" fillId="0" borderId="2" xfId="0" applyFont="1" applyBorder="1" applyAlignment="1">
      <alignment wrapText="1"/>
    </xf>
    <xf numFmtId="166" fontId="15" fillId="4" borderId="2" xfId="0" applyNumberFormat="1" applyFont="1" applyFill="1" applyBorder="1" applyProtection="1">
      <protection locked="0"/>
    </xf>
    <xf numFmtId="0" fontId="14" fillId="0" borderId="2" xfId="0" applyFont="1" applyBorder="1"/>
    <xf numFmtId="165" fontId="17" fillId="0" borderId="2" xfId="0" applyNumberFormat="1" applyFont="1" applyBorder="1"/>
    <xf numFmtId="164" fontId="17" fillId="0" borderId="2" xfId="0" applyNumberFormat="1" applyFont="1" applyBorder="1"/>
    <xf numFmtId="164" fontId="13" fillId="0" borderId="2" xfId="0" applyNumberFormat="1" applyFont="1" applyBorder="1"/>
    <xf numFmtId="0" fontId="0" fillId="0" borderId="2" xfId="0" applyBorder="1"/>
    <xf numFmtId="167" fontId="15" fillId="4" borderId="2" xfId="0" applyNumberFormat="1" applyFont="1" applyFill="1" applyBorder="1" applyProtection="1">
      <protection locked="0"/>
    </xf>
    <xf numFmtId="0" fontId="18" fillId="3" borderId="2" xfId="0" applyFont="1" applyFill="1" applyBorder="1"/>
    <xf numFmtId="164" fontId="12" fillId="3" borderId="2" xfId="0" applyNumberFormat="1" applyFont="1" applyFill="1" applyBorder="1"/>
    <xf numFmtId="168" fontId="12" fillId="3" borderId="2" xfId="0" applyNumberFormat="1" applyFont="1" applyFill="1" applyBorder="1"/>
    <xf numFmtId="0" fontId="17" fillId="0" borderId="2" xfId="0" applyFont="1" applyBorder="1"/>
    <xf numFmtId="166" fontId="17" fillId="0" borderId="2" xfId="0" applyNumberFormat="1" applyFont="1" applyBorder="1"/>
    <xf numFmtId="166" fontId="12" fillId="3" borderId="2" xfId="0" applyNumberFormat="1" applyFont="1" applyFill="1" applyBorder="1"/>
    <xf numFmtId="166" fontId="13" fillId="0" borderId="2" xfId="0" applyNumberFormat="1" applyFont="1" applyBorder="1"/>
  </cellXfs>
  <cellStyles count="1">
    <cellStyle name="Normal" xfId="0" builtinId="0"/>
  </cellStyles>
  <dxfs count="9">
    <dxf>
      <font>
        <b/>
        <color rgb="FF006100"/>
      </font>
      <fill>
        <patternFill>
          <bgColor rgb="FFC6EFCE"/>
        </patternFill>
      </fill>
    </dxf>
    <dxf>
      <font>
        <b/>
        <color rgb="FF9C0006"/>
      </font>
      <fill>
        <patternFill>
          <bgColor rgb="FFF8CBAD"/>
        </patternFill>
      </fill>
    </dxf>
    <dxf>
      <font>
        <b/>
        <color rgb="FF9C0006"/>
      </font>
      <fill>
        <patternFill>
          <bgColor rgb="FFF8CBAD"/>
        </patternFill>
      </fill>
    </dxf>
    <dxf>
      <font>
        <b/>
        <color rgb="FF9C5700"/>
      </font>
      <fill>
        <patternFill>
          <bgColor rgb="FFFFEB9C"/>
        </patternFill>
      </fill>
    </dxf>
    <dxf>
      <font>
        <b/>
        <color rgb="FF9C0006"/>
      </font>
      <fill>
        <patternFill>
          <bgColor rgb="FFF8CBAD"/>
        </patternFill>
      </fill>
    </dxf>
    <dxf>
      <font>
        <b/>
        <color rgb="FF006100"/>
      </font>
      <fill>
        <patternFill>
          <bgColor rgb="FFC6EFCE"/>
        </patternFill>
      </fill>
    </dxf>
    <dxf>
      <font>
        <b/>
        <sz val="16"/>
        <color rgb="FF9C5700"/>
      </font>
      <fill>
        <patternFill>
          <bgColor rgb="FFFFEB9C"/>
        </patternFill>
      </fill>
    </dxf>
    <dxf>
      <font>
        <b/>
        <sz val="16"/>
        <color rgb="FF9C0006"/>
      </font>
      <fill>
        <patternFill>
          <bgColor rgb="FFF8CBAD"/>
        </patternFill>
      </fill>
    </dxf>
    <dxf>
      <font>
        <b/>
        <sz val="16"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9DB"/>
      <rgbColor rgb="FFE2EFD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6100"/>
      <rgbColor rgb="FF333300"/>
      <rgbColor rgb="FF9C5700"/>
      <rgbColor rgb="FF993366"/>
      <rgbColor rgb="FF333399"/>
      <rgbColor rgb="FF1E5B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333360</xdr:colOff>
      <xdr:row>0</xdr:row>
      <xdr:rowOff>19080</xdr:rowOff>
    </xdr:from>
    <xdr:to>
      <xdr:col>2</xdr:col>
      <xdr:colOff>961560</xdr:colOff>
      <xdr:row>2</xdr:row>
      <xdr:rowOff>123480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766368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396240</xdr:colOff>
      <xdr:row>31</xdr:row>
      <xdr:rowOff>76200</xdr:rowOff>
    </xdr:from>
    <xdr:to>
      <xdr:col>2</xdr:col>
      <xdr:colOff>778920</xdr:colOff>
      <xdr:row>34</xdr:row>
      <xdr:rowOff>76140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2042160" y="8442960"/>
          <a:ext cx="5869080" cy="5485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2733840</xdr:colOff>
      <xdr:row>0</xdr:row>
      <xdr:rowOff>19080</xdr:rowOff>
    </xdr:from>
    <xdr:to>
      <xdr:col>3</xdr:col>
      <xdr:colOff>3362040</xdr:colOff>
      <xdr:row>2</xdr:row>
      <xdr:rowOff>123480</xdr:rowOff>
    </xdr:to>
    <xdr:pic>
      <xdr:nvPicPr>
        <xdr:cNvPr id="4" name="Image 2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07740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2</xdr:col>
      <xdr:colOff>698760</xdr:colOff>
      <xdr:row>42</xdr:row>
      <xdr:rowOff>190080</xdr:rowOff>
    </xdr:to>
    <xdr:pic>
      <xdr:nvPicPr>
        <xdr:cNvPr id="5" name="Image 3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10877400"/>
          <a:ext cx="5914800" cy="571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2467080</xdr:colOff>
      <xdr:row>0</xdr:row>
      <xdr:rowOff>19080</xdr:rowOff>
    </xdr:from>
    <xdr:to>
      <xdr:col>2</xdr:col>
      <xdr:colOff>3095280</xdr:colOff>
      <xdr:row>2</xdr:row>
      <xdr:rowOff>123480</xdr:rowOff>
    </xdr:to>
    <xdr:pic>
      <xdr:nvPicPr>
        <xdr:cNvPr id="7" name="Image 2" descr="Pictur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52876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8" name="Image 1" descr="Picture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2467080</xdr:colOff>
      <xdr:row>0</xdr:row>
      <xdr:rowOff>19080</xdr:rowOff>
    </xdr:from>
    <xdr:to>
      <xdr:col>3</xdr:col>
      <xdr:colOff>3095280</xdr:colOff>
      <xdr:row>2</xdr:row>
      <xdr:rowOff>123480</xdr:rowOff>
    </xdr:to>
    <xdr:pic>
      <xdr:nvPicPr>
        <xdr:cNvPr id="9" name="Image 2" descr="Picture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10576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10" name="Image 1" descr="Picture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2066760</xdr:colOff>
      <xdr:row>0</xdr:row>
      <xdr:rowOff>19080</xdr:rowOff>
    </xdr:from>
    <xdr:to>
      <xdr:col>5</xdr:col>
      <xdr:colOff>2694960</xdr:colOff>
      <xdr:row>2</xdr:row>
      <xdr:rowOff>123480</xdr:rowOff>
    </xdr:to>
    <xdr:pic>
      <xdr:nvPicPr>
        <xdr:cNvPr id="11" name="Image 2" descr="Picture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911520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12" name="Image 1" descr="Picture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7</xdr:col>
      <xdr:colOff>1400040</xdr:colOff>
      <xdr:row>0</xdr:row>
      <xdr:rowOff>19080</xdr:rowOff>
    </xdr:from>
    <xdr:to>
      <xdr:col>7</xdr:col>
      <xdr:colOff>2028240</xdr:colOff>
      <xdr:row>2</xdr:row>
      <xdr:rowOff>123480</xdr:rowOff>
    </xdr:to>
    <xdr:pic>
      <xdr:nvPicPr>
        <xdr:cNvPr id="13" name="Image 2" descr="Picture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035180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14" name="Image 1" descr="Picture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1800360</xdr:colOff>
      <xdr:row>0</xdr:row>
      <xdr:rowOff>19080</xdr:rowOff>
    </xdr:from>
    <xdr:to>
      <xdr:col>5</xdr:col>
      <xdr:colOff>2428560</xdr:colOff>
      <xdr:row>2</xdr:row>
      <xdr:rowOff>123480</xdr:rowOff>
    </xdr:to>
    <xdr:pic>
      <xdr:nvPicPr>
        <xdr:cNvPr id="15" name="Image 2" descr="Picture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56692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16" name="Image 1" descr="Picture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1800360</xdr:colOff>
      <xdr:row>0</xdr:row>
      <xdr:rowOff>19080</xdr:rowOff>
    </xdr:from>
    <xdr:to>
      <xdr:col>5</xdr:col>
      <xdr:colOff>2428560</xdr:colOff>
      <xdr:row>2</xdr:row>
      <xdr:rowOff>123480</xdr:rowOff>
    </xdr:to>
    <xdr:pic>
      <xdr:nvPicPr>
        <xdr:cNvPr id="17" name="Image 2" descr="Picture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56692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18" name="Image 1" descr="Picture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5</xdr:col>
      <xdr:colOff>1800360</xdr:colOff>
      <xdr:row>0</xdr:row>
      <xdr:rowOff>19080</xdr:rowOff>
    </xdr:from>
    <xdr:to>
      <xdr:col>5</xdr:col>
      <xdr:colOff>2428560</xdr:colOff>
      <xdr:row>2</xdr:row>
      <xdr:rowOff>123480</xdr:rowOff>
    </xdr:to>
    <xdr:pic>
      <xdr:nvPicPr>
        <xdr:cNvPr id="19" name="Image 2" descr="Picture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856692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20" name="Image 1" descr="Picture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600120</xdr:colOff>
      <xdr:row>0</xdr:row>
      <xdr:rowOff>19080</xdr:rowOff>
    </xdr:from>
    <xdr:to>
      <xdr:col>4</xdr:col>
      <xdr:colOff>1228320</xdr:colOff>
      <xdr:row>2</xdr:row>
      <xdr:rowOff>123480</xdr:rowOff>
    </xdr:to>
    <xdr:pic>
      <xdr:nvPicPr>
        <xdr:cNvPr id="21" name="Image 2" descr="Picture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694368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19080</xdr:colOff>
      <xdr:row>0</xdr:row>
      <xdr:rowOff>19080</xdr:rowOff>
    </xdr:from>
    <xdr:to>
      <xdr:col>0</xdr:col>
      <xdr:colOff>942480</xdr:colOff>
      <xdr:row>2</xdr:row>
      <xdr:rowOff>123480</xdr:rowOff>
    </xdr:to>
    <xdr:pic>
      <xdr:nvPicPr>
        <xdr:cNvPr id="22" name="Image 1" descr="Picture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80" y="19080"/>
          <a:ext cx="923400" cy="599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466560</xdr:colOff>
      <xdr:row>0</xdr:row>
      <xdr:rowOff>19080</xdr:rowOff>
    </xdr:from>
    <xdr:to>
      <xdr:col>2</xdr:col>
      <xdr:colOff>1094760</xdr:colOff>
      <xdr:row>2</xdr:row>
      <xdr:rowOff>123480</xdr:rowOff>
    </xdr:to>
    <xdr:pic>
      <xdr:nvPicPr>
        <xdr:cNvPr id="23" name="Image 2" descr="Picture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5541480" y="19080"/>
          <a:ext cx="628200" cy="599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showGridLines="0" topLeftCell="A10" zoomScaleNormal="100" workbookViewId="0">
      <selection activeCell="B39" sqref="B39"/>
    </sheetView>
  </sheetViews>
  <sheetFormatPr defaultColWidth="8.6640625" defaultRowHeight="14.4" x14ac:dyDescent="0.3"/>
  <cols>
    <col min="1" max="1" width="24" customWidth="1"/>
    <col min="2" max="2" width="80" customWidth="1"/>
    <col min="3" max="3" width="14" customWidth="1"/>
  </cols>
  <sheetData>
    <row r="1" spans="1:3" ht="19.5" customHeight="1" x14ac:dyDescent="0.3">
      <c r="A1" s="14" t="s">
        <v>0</v>
      </c>
      <c r="B1" s="14"/>
      <c r="C1" s="14"/>
    </row>
    <row r="2" spans="1:3" ht="19.5" customHeight="1" x14ac:dyDescent="0.3">
      <c r="A2" s="13" t="s">
        <v>1</v>
      </c>
      <c r="B2" s="13"/>
      <c r="C2" s="13"/>
    </row>
    <row r="3" spans="1:3" ht="19.5" customHeight="1" x14ac:dyDescent="0.3">
      <c r="A3" s="14" t="s">
        <v>2</v>
      </c>
      <c r="B3" s="14"/>
      <c r="C3" s="14"/>
    </row>
    <row r="4" spans="1:3" ht="9.75" customHeight="1" x14ac:dyDescent="0.3">
      <c r="A4" s="15"/>
      <c r="B4" s="15"/>
      <c r="C4" s="15"/>
    </row>
    <row r="5" spans="1:3" ht="25.5" customHeight="1" x14ac:dyDescent="0.3">
      <c r="A5" s="12" t="s">
        <v>3</v>
      </c>
      <c r="B5" s="12"/>
      <c r="C5" s="12"/>
    </row>
    <row r="6" spans="1:3" ht="30" customHeight="1" x14ac:dyDescent="0.3">
      <c r="A6" s="11" t="s">
        <v>4</v>
      </c>
      <c r="B6" s="11"/>
      <c r="C6" s="11"/>
    </row>
    <row r="8" spans="1:3" ht="60" customHeight="1" x14ac:dyDescent="0.3">
      <c r="A8" s="16" t="s">
        <v>5</v>
      </c>
      <c r="B8" s="17" t="s">
        <v>6</v>
      </c>
    </row>
    <row r="10" spans="1:3" ht="15" customHeight="1" x14ac:dyDescent="0.3">
      <c r="A10" s="16" t="s">
        <v>7</v>
      </c>
      <c r="B10" s="17" t="s">
        <v>8</v>
      </c>
    </row>
    <row r="11" spans="1:3" ht="30" customHeight="1" x14ac:dyDescent="0.3">
      <c r="B11" s="17" t="s">
        <v>9</v>
      </c>
    </row>
    <row r="12" spans="1:3" ht="15" customHeight="1" x14ac:dyDescent="0.3">
      <c r="B12" s="17" t="s">
        <v>10</v>
      </c>
    </row>
    <row r="13" spans="1:3" ht="45" customHeight="1" x14ac:dyDescent="0.3">
      <c r="B13" s="17" t="s">
        <v>11</v>
      </c>
    </row>
    <row r="14" spans="1:3" ht="15" customHeight="1" x14ac:dyDescent="0.3">
      <c r="B14" s="17" t="s">
        <v>12</v>
      </c>
    </row>
    <row r="15" spans="1:3" ht="30" customHeight="1" x14ac:dyDescent="0.3">
      <c r="B15" s="17" t="s">
        <v>13</v>
      </c>
    </row>
    <row r="17" spans="1:2" ht="15" customHeight="1" x14ac:dyDescent="0.3">
      <c r="A17" s="16" t="s">
        <v>14</v>
      </c>
      <c r="B17" s="17" t="s">
        <v>15</v>
      </c>
    </row>
    <row r="18" spans="1:2" ht="15" customHeight="1" x14ac:dyDescent="0.3">
      <c r="B18" s="17" t="s">
        <v>16</v>
      </c>
    </row>
    <row r="19" spans="1:2" ht="15" customHeight="1" x14ac:dyDescent="0.3">
      <c r="B19" s="17" t="s">
        <v>17</v>
      </c>
    </row>
    <row r="21" spans="1:2" ht="15" customHeight="1" x14ac:dyDescent="0.3">
      <c r="A21" s="16" t="s">
        <v>18</v>
      </c>
      <c r="B21" s="17" t="s">
        <v>19</v>
      </c>
    </row>
    <row r="22" spans="1:2" ht="30" customHeight="1" x14ac:dyDescent="0.3">
      <c r="B22" s="17" t="s">
        <v>20</v>
      </c>
    </row>
    <row r="23" spans="1:2" ht="15" customHeight="1" x14ac:dyDescent="0.3">
      <c r="B23" s="17" t="s">
        <v>21</v>
      </c>
    </row>
    <row r="24" spans="1:2" ht="15" customHeight="1" x14ac:dyDescent="0.3">
      <c r="B24" s="17" t="s">
        <v>22</v>
      </c>
    </row>
    <row r="25" spans="1:2" ht="30" customHeight="1" x14ac:dyDescent="0.3">
      <c r="B25" s="17" t="s">
        <v>23</v>
      </c>
    </row>
    <row r="26" spans="1:2" ht="15" customHeight="1" x14ac:dyDescent="0.3">
      <c r="B26" s="17" t="s">
        <v>24</v>
      </c>
    </row>
    <row r="27" spans="1:2" ht="15" customHeight="1" x14ac:dyDescent="0.3">
      <c r="B27" s="17" t="s">
        <v>25</v>
      </c>
    </row>
    <row r="29" spans="1:2" ht="45" customHeight="1" x14ac:dyDescent="0.3">
      <c r="A29" s="16" t="s">
        <v>26</v>
      </c>
      <c r="B29" s="17" t="s">
        <v>27</v>
      </c>
    </row>
    <row r="31" spans="1:2" ht="15" customHeight="1" x14ac:dyDescent="0.3">
      <c r="A31" s="16" t="s">
        <v>28</v>
      </c>
      <c r="B31" s="17" t="s">
        <v>29</v>
      </c>
    </row>
  </sheetData>
  <sheetProtection password="89DA" sheet="1" formatColumns="0" formatRows="0"/>
  <mergeCells count="5">
    <mergeCell ref="A1:C1"/>
    <mergeCell ref="A2:C2"/>
    <mergeCell ref="A3:C3"/>
    <mergeCell ref="A5:C5"/>
    <mergeCell ref="A6:C6"/>
  </mergeCells>
  <printOptions horizontalCentered="1"/>
  <pageMargins left="0.75" right="0.75" top="1" bottom="1" header="0.511811023622047" footer="0.5"/>
  <pageSetup paperSize="9" fitToHeight="0" orientation="portrait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9"/>
  <sheetViews>
    <sheetView showGridLines="0" topLeftCell="A7" zoomScaleNormal="100" workbookViewId="0">
      <selection activeCell="B8" sqref="B8:C8"/>
    </sheetView>
  </sheetViews>
  <sheetFormatPr defaultColWidth="8.6640625" defaultRowHeight="14.4" x14ac:dyDescent="0.3"/>
  <cols>
    <col min="1" max="1" width="52" customWidth="1"/>
    <col min="2" max="2" width="22" customWidth="1"/>
    <col min="3" max="3" width="16" customWidth="1"/>
    <col min="4" max="4" width="50" customWidth="1"/>
  </cols>
  <sheetData>
    <row r="1" spans="1:4" ht="19.5" customHeight="1" x14ac:dyDescent="0.3">
      <c r="A1" s="14" t="s">
        <v>0</v>
      </c>
      <c r="B1" s="14"/>
      <c r="C1" s="14"/>
      <c r="D1" s="14"/>
    </row>
    <row r="2" spans="1:4" ht="19.5" customHeight="1" x14ac:dyDescent="0.3">
      <c r="A2" s="13" t="s">
        <v>1</v>
      </c>
      <c r="B2" s="13"/>
      <c r="C2" s="13"/>
      <c r="D2" s="13"/>
    </row>
    <row r="3" spans="1:4" ht="19.5" customHeight="1" x14ac:dyDescent="0.3">
      <c r="A3" s="14" t="s">
        <v>2</v>
      </c>
      <c r="B3" s="14"/>
      <c r="C3" s="14"/>
      <c r="D3" s="14"/>
    </row>
    <row r="4" spans="1:4" ht="9.75" customHeight="1" x14ac:dyDescent="0.3">
      <c r="A4" s="15"/>
      <c r="B4" s="15"/>
      <c r="C4" s="15"/>
      <c r="D4" s="15"/>
    </row>
    <row r="5" spans="1:4" ht="25.5" customHeight="1" x14ac:dyDescent="0.3">
      <c r="A5" s="12" t="s">
        <v>30</v>
      </c>
      <c r="B5" s="12"/>
      <c r="C5" s="12"/>
      <c r="D5" s="12"/>
    </row>
    <row r="6" spans="1:4" ht="30" customHeight="1" x14ac:dyDescent="0.3">
      <c r="A6" s="11" t="s">
        <v>31</v>
      </c>
      <c r="B6" s="11"/>
      <c r="C6" s="11"/>
      <c r="D6" s="11"/>
    </row>
    <row r="8" spans="1:4" ht="33.75" customHeight="1" x14ac:dyDescent="0.3">
      <c r="A8" s="18" t="s">
        <v>32</v>
      </c>
      <c r="B8" s="10" t="str">
        <f>IF('Mapa Consolidado'!B12=0,"AGUARDANDO DADOS",IF('Mapa Consolidado'!B20&gt;=0,"VIÁVEL","INVIÁVEL"))</f>
        <v>AGUARDANDO DADOS</v>
      </c>
      <c r="C8" s="10"/>
    </row>
    <row r="9" spans="1:4" x14ac:dyDescent="0.3">
      <c r="A9" s="19" t="s">
        <v>33</v>
      </c>
      <c r="B9" s="9">
        <f>'Mapa Consolidado'!B20</f>
        <v>0</v>
      </c>
      <c r="C9" s="9"/>
    </row>
    <row r="11" spans="1:4" x14ac:dyDescent="0.3">
      <c r="A11" s="20" t="s">
        <v>34</v>
      </c>
      <c r="B11" s="20" t="s">
        <v>35</v>
      </c>
      <c r="C11" s="20" t="s">
        <v>36</v>
      </c>
      <c r="D11" s="20" t="s">
        <v>37</v>
      </c>
    </row>
    <row r="12" spans="1:4" ht="25.5" customHeight="1" x14ac:dyDescent="0.3">
      <c r="A12" s="21" t="s">
        <v>38</v>
      </c>
      <c r="B12" s="22" t="str">
        <f>IF(COUNTA(Identificação!$B$9,Identificação!$B$10,Identificação!$B$13,Identificação!$B$15,Identificação!$B$16)=5,"OK","PENDENTE")</f>
        <v>PENDENTE</v>
      </c>
      <c r="C12" s="23" t="str">
        <f>COUNTA(Identificação!$B$9,Identificação!$B$10,Identificação!$B$13,Identificação!$B$15,Identificação!$B$16)&amp;" de 5"</f>
        <v>0 de 5</v>
      </c>
      <c r="D12" s="24" t="s">
        <v>39</v>
      </c>
    </row>
    <row r="13" spans="1:4" ht="25.5" customHeight="1" x14ac:dyDescent="0.3">
      <c r="A13" s="21" t="s">
        <v>40</v>
      </c>
      <c r="B13" s="22" t="str">
        <f>IF(OR(Identificação!$B$10="",Identificação!$B$18=""),"PENDENTE",IF(Identificação!$B$10="Especialização",IF(Identificação!$B$18-Identificação!$B$19-Identificação!$B$20&gt;=360,"OK","ATENÇÃO"),IF(Identificação!$B$18&gt;=180,"OK","ATENÇÃO")))</f>
        <v>PENDENTE</v>
      </c>
      <c r="C13" s="25">
        <f>Identificação!$B$18</f>
        <v>0</v>
      </c>
      <c r="D13" s="24" t="s">
        <v>41</v>
      </c>
    </row>
    <row r="14" spans="1:4" ht="25.5" customHeight="1" x14ac:dyDescent="0.3">
      <c r="A14" s="21" t="s">
        <v>42</v>
      </c>
      <c r="B14" s="22" t="str">
        <f>IF(Identificação!$B$10="","PENDENTE",IF(Identificação!$B$10="Especialização",IF(N(Identificação!$B$19)&gt;=60,"OK","ATENÇÃO"),"NÃO SE APLICA"))</f>
        <v>PENDENTE</v>
      </c>
      <c r="C14" s="25">
        <f>Identificação!$B$19</f>
        <v>0</v>
      </c>
      <c r="D14" s="24" t="s">
        <v>43</v>
      </c>
    </row>
    <row r="15" spans="1:4" ht="25.5" customHeight="1" x14ac:dyDescent="0.3">
      <c r="A15" s="21" t="s">
        <v>44</v>
      </c>
      <c r="B15" s="22" t="str">
        <f>IF(OR(Identificação!$B$10="",Identificação!$B$21=""),"PENDENTE",IF(Identificação!$B$21&lt;=IF(Identificação!$B$10="Especialização",24,12),"OK","ATENÇÃO"))</f>
        <v>PENDENTE</v>
      </c>
      <c r="C15" s="25">
        <f>Identificação!$B$21</f>
        <v>0</v>
      </c>
      <c r="D15" s="24" t="s">
        <v>45</v>
      </c>
    </row>
    <row r="16" spans="1:4" ht="25.5" customHeight="1" x14ac:dyDescent="0.3">
      <c r="A16" s="21" t="s">
        <v>46</v>
      </c>
      <c r="B16" s="22" t="str">
        <f>IF(OR(Identificação!$B$22="",Identificação!$B$23=""),"PENDENTE",IF(Identificação!$B$23&gt;Identificação!$B$22,IF(DATEDIF(Identificação!$B$22,Identificação!$B$23,"m")&lt;=IF(Identificação!$B$10="Especialização",24,12),"OK","ATENÇÃO"),"ATENÇÃO"))</f>
        <v>PENDENTE</v>
      </c>
      <c r="C16" s="23" t="str">
        <f>IF(OR(Identificação!$B$22="",Identificação!$B$23=""),"",DATEDIF(Identificação!$B$22,Identificação!$B$23,"m")&amp;" meses")</f>
        <v/>
      </c>
      <c r="D16" s="24" t="s">
        <v>47</v>
      </c>
    </row>
    <row r="17" spans="1:4" ht="25.5" customHeight="1" x14ac:dyDescent="0.3">
      <c r="A17" s="21" t="s">
        <v>48</v>
      </c>
      <c r="B17" s="22" t="str">
        <f>IF(Identificação!$B$16="","PENDENTE",IF(Identificação!$B$16="Especialista","ATENÇÃO","OK"))</f>
        <v>PENDENTE</v>
      </c>
      <c r="C17" s="23" t="str">
        <f>Identificação!$B$16&amp;""</f>
        <v/>
      </c>
      <c r="D17" s="24" t="s">
        <v>49</v>
      </c>
    </row>
    <row r="18" spans="1:4" ht="25.5" customHeight="1" x14ac:dyDescent="0.3">
      <c r="A18" s="21" t="s">
        <v>50</v>
      </c>
      <c r="B18" s="22" t="str">
        <f>IF(OR(Identificação!$B$10="",(Identificação!$B$27+Identificação!$B$28+Identificação!$B$29)=0),"PENDENTE",IF(Identificação!$B$10="Especialização",IF(Identificação!$B$29&lt;=(Identificação!$B$27+Identificação!$B$28+Identificação!$B$29)/3,"OK","ATENÇÃO"),IF(Identificação!$B$27+Identificação!$B$28&gt;=(Identificação!$B$27+Identificação!$B$28+Identificação!$B$29)*2/3,"OK","ATENÇÃO")))</f>
        <v>PENDENTE</v>
      </c>
      <c r="C18" s="23" t="str">
        <f>IFERROR(TEXT(Identificação!$B$29/(Identificação!$B$27+Identificação!$B$28+Identificação!$B$29),"0%")&amp;" especialistas","")</f>
        <v/>
      </c>
      <c r="D18" s="24" t="s">
        <v>51</v>
      </c>
    </row>
    <row r="19" spans="1:4" ht="25.5" customHeight="1" x14ac:dyDescent="0.3">
      <c r="A19" s="21" t="s">
        <v>52</v>
      </c>
      <c r="B19" s="22" t="str">
        <f>IF(Identificação!$B$10="","PENDENTE",IF(Identificação!$B$10="Especialização",IF(N(Identificação!$B$26)=0,"PENDENTE",IF(Identificação!$B$25/Identificação!$B$26&lt;=10,"OK","ATENÇÃO")),"NÃO SE APLICA"))</f>
        <v>PENDENTE</v>
      </c>
      <c r="C19" s="23" t="str">
        <f>IFERROR(ROUND(Identificação!$B$25/Identificação!$B$26,1)&amp;" por orientador","")</f>
        <v/>
      </c>
      <c r="D19" s="24" t="s">
        <v>53</v>
      </c>
    </row>
    <row r="20" spans="1:4" ht="25.5" customHeight="1" x14ac:dyDescent="0.3">
      <c r="A20" s="21" t="s">
        <v>54</v>
      </c>
      <c r="B20" s="22" t="str">
        <f>IF(OR(N(Identificação!$B$25)=0,N(Parâmetros!$B$13)=0),"PENDENTE",IF(Parâmetros!$B$13&lt;=Identificação!$B$25,"OK","ATENÇÃO"))</f>
        <v>PENDENTE</v>
      </c>
      <c r="C20" s="23" t="str">
        <f>N(Parâmetros!$B$13)&amp;" / "&amp;N(Identificação!$B$25)</f>
        <v>0 / 0</v>
      </c>
      <c r="D20" s="24" t="s">
        <v>55</v>
      </c>
    </row>
    <row r="21" spans="1:4" ht="25.5" customHeight="1" x14ac:dyDescent="0.3">
      <c r="A21" s="21" t="s">
        <v>56</v>
      </c>
      <c r="B21" s="22" t="str">
        <f>IF(N(Identificação!$B$18)=0,"PENDENTE",IF(SUMIF('Despesas PF'!$B$9:$B$28,"Hora/aula",'Despesas PF'!$C$9:$C$28)&gt;=N(Identificação!$B$18)-N(Identificação!$B$19)-N(Identificação!$B$20),"OK","ATENÇÃO"))</f>
        <v>PENDENTE</v>
      </c>
      <c r="C21" s="23" t="str">
        <f>SUMIF('Despesas PF'!$B$9:$B$28,"Hora/aula",'Despesas PF'!$C$9:$C$28)&amp;" h"</f>
        <v>0 h</v>
      </c>
      <c r="D21" s="24" t="s">
        <v>57</v>
      </c>
    </row>
    <row r="22" spans="1:4" ht="25.5" customHeight="1" x14ac:dyDescent="0.3">
      <c r="A22" s="21" t="s">
        <v>58</v>
      </c>
      <c r="B22" s="22" t="str">
        <f>IF(COUNTIF('Despesas PF'!G9:G28,"ACIMA DA TRSV")&gt;0,"ATENÇÃO",IF(COUNTIF('Despesas PF'!G9:G28,"OK")=0,"PENDENTE","OK"))</f>
        <v>PENDENTE</v>
      </c>
      <c r="C22" s="23" t="str">
        <f>COUNTIF('Despesas PF'!G9:G28,"ACIMA DA TRSV")&amp;" acima"</f>
        <v>0 acima</v>
      </c>
      <c r="D22" s="24" t="s">
        <v>59</v>
      </c>
    </row>
    <row r="23" spans="1:4" ht="25.5" customHeight="1" x14ac:dyDescent="0.3">
      <c r="A23" s="21" t="s">
        <v>60</v>
      </c>
      <c r="B23" s="22" t="str">
        <f>IF('Mapa Consolidado'!B12=0,"PENDENTE",IF('Mapa Consolidado'!B20&gt;=0,"OK","ATENÇÃO"))</f>
        <v>PENDENTE</v>
      </c>
      <c r="C23" s="26">
        <f>'Mapa Consolidado'!B20</f>
        <v>0</v>
      </c>
      <c r="D23" s="24" t="s">
        <v>61</v>
      </c>
    </row>
    <row r="24" spans="1:4" x14ac:dyDescent="0.3">
      <c r="A24" s="27" t="s">
        <v>62</v>
      </c>
      <c r="B24" s="8" t="str">
        <f>COUNTIF(B12:B23,"OK")&amp;" OK · "&amp;COUNTIF(B12:B23,"ATENÇÃO")&amp;" atenção · "&amp;COUNTIF(B12:B23,"PENDENTE")&amp;" pendente(s)"</f>
        <v>0 OK · 0 atenção · 12 pendente(s)</v>
      </c>
      <c r="C24" s="8"/>
      <c r="D24" s="8"/>
    </row>
    <row r="26" spans="1:4" x14ac:dyDescent="0.3">
      <c r="A26" s="20" t="s">
        <v>63</v>
      </c>
      <c r="B26" s="20" t="s">
        <v>36</v>
      </c>
      <c r="C26" s="20"/>
      <c r="D26" s="20" t="s">
        <v>64</v>
      </c>
    </row>
    <row r="27" spans="1:4" ht="25.5" customHeight="1" x14ac:dyDescent="0.3">
      <c r="A27" s="21" t="s">
        <v>65</v>
      </c>
      <c r="B27" s="7">
        <f>(Parâmetros!$B$9*Parâmetros!$B$10*(1-Parâmetros!$B$14))</f>
        <v>0</v>
      </c>
      <c r="C27" s="7"/>
      <c r="D27" s="24" t="s">
        <v>66</v>
      </c>
    </row>
    <row r="28" spans="1:4" ht="25.5" customHeight="1" x14ac:dyDescent="0.3">
      <c r="A28" s="21" t="s">
        <v>67</v>
      </c>
      <c r="B28" s="7">
        <f>IFERROR('Mapa Consolidado'!B19/Parâmetros!$B$13,0)</f>
        <v>0</v>
      </c>
      <c r="C28" s="7"/>
      <c r="D28" s="24" t="s">
        <v>68</v>
      </c>
    </row>
    <row r="29" spans="1:4" ht="25.5" customHeight="1" x14ac:dyDescent="0.3">
      <c r="A29" s="21" t="s">
        <v>69</v>
      </c>
      <c r="B29" s="6">
        <f>IFERROR('Mapa Consolidado'!B20/'Mapa Consolidado'!B12,0)</f>
        <v>0</v>
      </c>
      <c r="C29" s="6"/>
      <c r="D29" s="24" t="s">
        <v>70</v>
      </c>
    </row>
    <row r="30" spans="1:4" ht="25.5" customHeight="1" x14ac:dyDescent="0.3">
      <c r="A30" s="21" t="s">
        <v>71</v>
      </c>
      <c r="B30" s="5" t="str">
        <f>IFERROR(MAX(0,ROUNDUP((('Mapa Consolidado'!$B$17+SUMIF(Encargos!$B$9:$B$13,"&lt;&gt;Receita total",Encargos!$E$9:$E$13))/(1-SUMIF(Encargos!$B$9:$B$13,"Receita total",Encargos!$D$9:$D$13))-(Parâmetros!$B$12*Parâmetros!$B$11+SUM(Receitas!$E$11:$E$14)))/(Parâmetros!$B$9*Parâmetros!$B$10*(1-Parâmetros!$B$14)),0)),"–")</f>
        <v>–</v>
      </c>
      <c r="C30" s="5"/>
      <c r="D30" s="24" t="s">
        <v>72</v>
      </c>
    </row>
    <row r="31" spans="1:4" ht="25.5" customHeight="1" x14ac:dyDescent="0.3">
      <c r="A31" s="21" t="s">
        <v>73</v>
      </c>
      <c r="B31" s="7" t="str">
        <f>IFERROR(MAX(0,(('Mapa Consolidado'!$B$17+SUMIF(Encargos!$B$9:$B$13,"&lt;&gt;Receita total",Encargos!$E$9:$E$13))/(1-SUMIF(Encargos!$B$9:$B$13,"Receita total",Encargos!$D$9:$D$13))-(Parâmetros!$B$12*Parâmetros!$B$11+SUM(Receitas!$E$11:$E$14)))/(Parâmetros!$B$13*Parâmetros!$B$10*(1-Parâmetros!$B$14))),"–")</f>
        <v>–</v>
      </c>
      <c r="C31" s="7"/>
      <c r="D31" s="24" t="s">
        <v>74</v>
      </c>
    </row>
    <row r="32" spans="1:4" ht="25.5" customHeight="1" x14ac:dyDescent="0.3">
      <c r="A32" s="21" t="s">
        <v>75</v>
      </c>
      <c r="B32" s="6">
        <f>IFERROR('Despesas PF'!$E$29/'Mapa Consolidado'!B17,0)</f>
        <v>0</v>
      </c>
      <c r="C32" s="6"/>
      <c r="D32" s="24" t="s">
        <v>76</v>
      </c>
    </row>
    <row r="34" spans="1:4" ht="30" customHeight="1" x14ac:dyDescent="0.3">
      <c r="A34" s="11" t="s">
        <v>77</v>
      </c>
      <c r="B34" s="11"/>
      <c r="C34" s="11"/>
      <c r="D34" s="11"/>
    </row>
    <row r="36" spans="1:4" x14ac:dyDescent="0.3">
      <c r="A36" s="28" t="s">
        <v>78</v>
      </c>
      <c r="B36" s="4"/>
      <c r="C36" s="4"/>
      <c r="D36" s="4"/>
    </row>
    <row r="38" spans="1:4" x14ac:dyDescent="0.3">
      <c r="A38" s="30" t="str">
        <f>Identificação!$B$15&amp;""</f>
        <v/>
      </c>
    </row>
    <row r="39" spans="1:4" x14ac:dyDescent="0.3">
      <c r="A39" s="31" t="s">
        <v>79</v>
      </c>
      <c r="D39" s="31" t="s">
        <v>80</v>
      </c>
    </row>
  </sheetData>
  <sheetProtection password="89DA" sheet="1" formatColumns="0" formatRows="0"/>
  <mergeCells count="16">
    <mergeCell ref="B36:D36"/>
    <mergeCell ref="B29:C29"/>
    <mergeCell ref="B30:C30"/>
    <mergeCell ref="B31:C31"/>
    <mergeCell ref="B32:C32"/>
    <mergeCell ref="A34:D34"/>
    <mergeCell ref="B8:C8"/>
    <mergeCell ref="B9:C9"/>
    <mergeCell ref="B24:D24"/>
    <mergeCell ref="B27:C27"/>
    <mergeCell ref="B28:C28"/>
    <mergeCell ref="A1:D1"/>
    <mergeCell ref="A2:D2"/>
    <mergeCell ref="A3:D3"/>
    <mergeCell ref="A5:D5"/>
    <mergeCell ref="A6:D6"/>
  </mergeCells>
  <conditionalFormatting sqref="B8">
    <cfRule type="expression" dxfId="8" priority="2">
      <formula>$B$8="VIÁVEL"</formula>
    </cfRule>
    <cfRule type="expression" dxfId="7" priority="3">
      <formula>$B$8="INVIÁVEL"</formula>
    </cfRule>
    <cfRule type="expression" dxfId="6" priority="4">
      <formula>$B$8="AGUARDANDO DADOS"</formula>
    </cfRule>
  </conditionalFormatting>
  <conditionalFormatting sqref="B12:B23">
    <cfRule type="cellIs" dxfId="5" priority="5" operator="equal">
      <formula>"OK"</formula>
    </cfRule>
    <cfRule type="cellIs" dxfId="4" priority="6" operator="equal">
      <formula>"ATENÇÃO"</formula>
    </cfRule>
    <cfRule type="cellIs" dxfId="3" priority="7" operator="equal">
      <formula>"PENDENTE"</formula>
    </cfRule>
  </conditionalFormatting>
  <printOptions horizontalCentered="1"/>
  <pageMargins left="0.75" right="0.75" top="1" bottom="1" header="0.511811023622047" footer="0.5"/>
  <pageSetup paperSize="9" fitToHeight="0" orientation="portrait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31"/>
  <sheetViews>
    <sheetView showGridLines="0" zoomScaleNormal="100" workbookViewId="0">
      <pane ySplit="8" topLeftCell="A16" activePane="bottomLeft" state="frozen"/>
      <selection pane="bottomLeft" activeCell="B9" sqref="B9"/>
    </sheetView>
  </sheetViews>
  <sheetFormatPr defaultColWidth="8.6640625" defaultRowHeight="14.4" x14ac:dyDescent="0.3"/>
  <cols>
    <col min="1" max="1" width="38" customWidth="1"/>
    <col min="2" max="2" width="48" customWidth="1"/>
    <col min="3" max="3" width="46" customWidth="1"/>
  </cols>
  <sheetData>
    <row r="1" spans="1:3" ht="19.5" customHeight="1" x14ac:dyDescent="0.3">
      <c r="A1" s="14" t="s">
        <v>0</v>
      </c>
      <c r="B1" s="14"/>
      <c r="C1" s="14"/>
    </row>
    <row r="2" spans="1:3" ht="19.5" customHeight="1" x14ac:dyDescent="0.3">
      <c r="A2" s="13" t="s">
        <v>1</v>
      </c>
      <c r="B2" s="13"/>
      <c r="C2" s="13"/>
    </row>
    <row r="3" spans="1:3" ht="19.5" customHeight="1" x14ac:dyDescent="0.3">
      <c r="A3" s="14" t="s">
        <v>2</v>
      </c>
      <c r="B3" s="14"/>
      <c r="C3" s="14"/>
    </row>
    <row r="4" spans="1:3" ht="9.75" customHeight="1" x14ac:dyDescent="0.3">
      <c r="A4" s="15"/>
      <c r="B4" s="15"/>
      <c r="C4" s="15"/>
    </row>
    <row r="5" spans="1:3" ht="25.5" customHeight="1" x14ac:dyDescent="0.3">
      <c r="A5" s="12" t="s">
        <v>81</v>
      </c>
      <c r="B5" s="12"/>
      <c r="C5" s="12"/>
    </row>
    <row r="6" spans="1:3" ht="30" customHeight="1" x14ac:dyDescent="0.3">
      <c r="A6" s="11" t="s">
        <v>82</v>
      </c>
      <c r="B6" s="11"/>
      <c r="C6" s="11"/>
    </row>
    <row r="8" spans="1:3" x14ac:dyDescent="0.3">
      <c r="A8" s="20" t="s">
        <v>83</v>
      </c>
      <c r="B8" s="20" t="s">
        <v>84</v>
      </c>
      <c r="C8" s="20" t="s">
        <v>85</v>
      </c>
    </row>
    <row r="9" spans="1:3" ht="18" customHeight="1" x14ac:dyDescent="0.3">
      <c r="A9" s="19" t="s">
        <v>86</v>
      </c>
      <c r="B9" s="29"/>
      <c r="C9" s="24"/>
    </row>
    <row r="10" spans="1:3" ht="18" customHeight="1" x14ac:dyDescent="0.3">
      <c r="A10" s="19" t="s">
        <v>87</v>
      </c>
      <c r="B10" s="29"/>
      <c r="C10" s="24" t="s">
        <v>88</v>
      </c>
    </row>
    <row r="11" spans="1:3" ht="18" customHeight="1" x14ac:dyDescent="0.3">
      <c r="A11" s="19" t="s">
        <v>89</v>
      </c>
      <c r="B11" s="29"/>
      <c r="C11" s="24" t="s">
        <v>90</v>
      </c>
    </row>
    <row r="12" spans="1:3" ht="18" customHeight="1" x14ac:dyDescent="0.3">
      <c r="A12" s="19" t="s">
        <v>91</v>
      </c>
      <c r="B12" s="29"/>
      <c r="C12" s="24"/>
    </row>
    <row r="13" spans="1:3" ht="18" customHeight="1" x14ac:dyDescent="0.3">
      <c r="A13" s="19" t="s">
        <v>92</v>
      </c>
      <c r="B13" s="29"/>
      <c r="C13" s="24" t="s">
        <v>93</v>
      </c>
    </row>
    <row r="14" spans="1:3" ht="18" customHeight="1" x14ac:dyDescent="0.3">
      <c r="A14" s="19" t="s">
        <v>94</v>
      </c>
      <c r="B14" s="29"/>
      <c r="C14" s="24"/>
    </row>
    <row r="15" spans="1:3" ht="18" customHeight="1" x14ac:dyDescent="0.3">
      <c r="A15" s="19" t="s">
        <v>95</v>
      </c>
      <c r="B15" s="29"/>
      <c r="C15" s="24" t="s">
        <v>96</v>
      </c>
    </row>
    <row r="16" spans="1:3" ht="18" customHeight="1" x14ac:dyDescent="0.3">
      <c r="A16" s="19" t="s">
        <v>97</v>
      </c>
      <c r="B16" s="29"/>
      <c r="C16" s="24" t="s">
        <v>98</v>
      </c>
    </row>
    <row r="17" spans="1:3" ht="18" customHeight="1" x14ac:dyDescent="0.3">
      <c r="A17" s="19" t="s">
        <v>99</v>
      </c>
      <c r="B17" s="29"/>
      <c r="C17" s="24"/>
    </row>
    <row r="18" spans="1:3" ht="18" customHeight="1" x14ac:dyDescent="0.3">
      <c r="A18" s="19" t="s">
        <v>100</v>
      </c>
      <c r="B18" s="32"/>
      <c r="C18" s="24" t="s">
        <v>101</v>
      </c>
    </row>
    <row r="19" spans="1:3" ht="18" customHeight="1" x14ac:dyDescent="0.3">
      <c r="A19" s="19" t="s">
        <v>102</v>
      </c>
      <c r="B19" s="32"/>
      <c r="C19" s="24" t="s">
        <v>103</v>
      </c>
    </row>
    <row r="20" spans="1:3" ht="18" customHeight="1" x14ac:dyDescent="0.3">
      <c r="A20" s="19" t="s">
        <v>104</v>
      </c>
      <c r="B20" s="32"/>
      <c r="C20" s="24" t="s">
        <v>105</v>
      </c>
    </row>
    <row r="21" spans="1:3" ht="18" customHeight="1" x14ac:dyDescent="0.3">
      <c r="A21" s="19" t="s">
        <v>106</v>
      </c>
      <c r="B21" s="32"/>
      <c r="C21" s="24" t="s">
        <v>107</v>
      </c>
    </row>
    <row r="22" spans="1:3" ht="18" customHeight="1" x14ac:dyDescent="0.3">
      <c r="A22" s="19" t="s">
        <v>108</v>
      </c>
      <c r="B22" s="33"/>
      <c r="C22" s="24"/>
    </row>
    <row r="23" spans="1:3" ht="18" customHeight="1" x14ac:dyDescent="0.3">
      <c r="A23" s="19" t="s">
        <v>109</v>
      </c>
      <c r="B23" s="33"/>
      <c r="C23" s="24"/>
    </row>
    <row r="24" spans="1:3" ht="18" customHeight="1" x14ac:dyDescent="0.3">
      <c r="A24" s="19" t="s">
        <v>110</v>
      </c>
      <c r="B24" s="29"/>
      <c r="C24" s="24"/>
    </row>
    <row r="25" spans="1:3" ht="18" customHeight="1" x14ac:dyDescent="0.3">
      <c r="A25" s="19" t="s">
        <v>111</v>
      </c>
      <c r="B25" s="32"/>
      <c r="C25" s="24" t="s">
        <v>112</v>
      </c>
    </row>
    <row r="26" spans="1:3" ht="18" customHeight="1" x14ac:dyDescent="0.3">
      <c r="A26" s="19" t="s">
        <v>113</v>
      </c>
      <c r="B26" s="32"/>
      <c r="C26" s="24" t="s">
        <v>114</v>
      </c>
    </row>
    <row r="27" spans="1:3" ht="18" customHeight="1" x14ac:dyDescent="0.3">
      <c r="A27" s="19" t="s">
        <v>115</v>
      </c>
      <c r="B27" s="32"/>
      <c r="C27" s="24"/>
    </row>
    <row r="28" spans="1:3" ht="18" customHeight="1" x14ac:dyDescent="0.3">
      <c r="A28" s="19" t="s">
        <v>116</v>
      </c>
      <c r="B28" s="32"/>
      <c r="C28" s="24"/>
    </row>
    <row r="29" spans="1:3" ht="18" customHeight="1" x14ac:dyDescent="0.3">
      <c r="A29" s="19" t="s">
        <v>117</v>
      </c>
      <c r="B29" s="32"/>
      <c r="C29" s="24" t="s">
        <v>118</v>
      </c>
    </row>
    <row r="30" spans="1:3" ht="18" customHeight="1" x14ac:dyDescent="0.3">
      <c r="A30" s="19" t="s">
        <v>119</v>
      </c>
      <c r="B30" s="29"/>
      <c r="C30" s="24"/>
    </row>
    <row r="31" spans="1:3" ht="18" customHeight="1" x14ac:dyDescent="0.3">
      <c r="A31" s="19" t="s">
        <v>120</v>
      </c>
      <c r="B31" s="29"/>
      <c r="C31" s="24" t="s">
        <v>121</v>
      </c>
    </row>
  </sheetData>
  <sheetProtection password="89DA" sheet="1" formatColumns="0" formatRows="0"/>
  <mergeCells count="5">
    <mergeCell ref="A1:C1"/>
    <mergeCell ref="A2:C2"/>
    <mergeCell ref="A3:C3"/>
    <mergeCell ref="A5:C5"/>
    <mergeCell ref="A6:C6"/>
  </mergeCells>
  <dataValidations count="5">
    <dataValidation type="list" allowBlank="1" sqref="B10" xr:uid="{00000000-0002-0000-0200-000000000000}">
      <formula1>"Aperfeiçoamento,Especialização"</formula1>
      <formula2>0</formula2>
    </dataValidation>
    <dataValidation type="list" allowBlank="1" sqref="B11" xr:uid="{00000000-0002-0000-0200-000001000000}">
      <formula1>"Curso novo,Turma nova"</formula1>
      <formula2>0</formula2>
    </dataValidation>
    <dataValidation type="list" allowBlank="1" sqref="B16" xr:uid="{00000000-0002-0000-0200-000002000000}">
      <formula1>"Especialista,Mestre,Doutor(a)"</formula1>
      <formula2>0</formula2>
    </dataValidation>
    <dataValidation type="whole" operator="greaterThanOrEqual" allowBlank="1" showErrorMessage="1" error="Informe um número inteiro maior ou igual a zero." sqref="B18:B21 B25:B29" xr:uid="{00000000-0002-0000-0200-000003000000}">
      <formula1>0</formula1>
      <formula2>0</formula2>
    </dataValidation>
    <dataValidation type="date" operator="greaterThan" allowBlank="1" showErrorMessage="1" error="Informe uma data válida (dd/mm/aaaa)." sqref="B22:B23" xr:uid="{00000000-0002-0000-0200-000004000000}">
      <formula1>36526</formula1>
      <formula2>0</formula2>
    </dataValidation>
  </dataValidations>
  <printOptions horizontalCentered="1"/>
  <pageMargins left="0.75" right="0.75" top="1" bottom="1" header="0.511811023622047" footer="0.5"/>
  <pageSetup paperSize="9" fitToHeight="0" orientation="portrait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4"/>
  <sheetViews>
    <sheetView showGridLines="0" topLeftCell="A5" zoomScaleNormal="100" workbookViewId="0">
      <selection activeCell="D18" sqref="D18"/>
    </sheetView>
  </sheetViews>
  <sheetFormatPr defaultColWidth="8.6640625" defaultRowHeight="14.4" x14ac:dyDescent="0.3"/>
  <cols>
    <col min="1" max="1" width="40" customWidth="1"/>
    <col min="2" max="2" width="18" customWidth="1"/>
    <col min="3" max="3" width="22" customWidth="1"/>
    <col min="4" max="4" width="46" customWidth="1"/>
  </cols>
  <sheetData>
    <row r="1" spans="1:4" ht="19.5" customHeight="1" x14ac:dyDescent="0.3">
      <c r="A1" s="14" t="s">
        <v>0</v>
      </c>
      <c r="B1" s="14"/>
      <c r="C1" s="14"/>
      <c r="D1" s="14"/>
    </row>
    <row r="2" spans="1:4" ht="19.5" customHeight="1" x14ac:dyDescent="0.3">
      <c r="A2" s="13" t="s">
        <v>1</v>
      </c>
      <c r="B2" s="13"/>
      <c r="C2" s="13"/>
      <c r="D2" s="13"/>
    </row>
    <row r="3" spans="1:4" ht="19.5" customHeight="1" x14ac:dyDescent="0.3">
      <c r="A3" s="14" t="s">
        <v>2</v>
      </c>
      <c r="B3" s="14"/>
      <c r="C3" s="14"/>
      <c r="D3" s="14"/>
    </row>
    <row r="4" spans="1:4" ht="9.75" customHeight="1" x14ac:dyDescent="0.3">
      <c r="A4" s="15"/>
      <c r="B4" s="15"/>
      <c r="C4" s="15"/>
      <c r="D4" s="15"/>
    </row>
    <row r="5" spans="1:4" ht="25.5" customHeight="1" x14ac:dyDescent="0.3">
      <c r="A5" s="12" t="s">
        <v>122</v>
      </c>
      <c r="B5" s="12"/>
      <c r="C5" s="12"/>
      <c r="D5" s="12"/>
    </row>
    <row r="6" spans="1:4" ht="30" customHeight="1" x14ac:dyDescent="0.3">
      <c r="A6" s="11" t="s">
        <v>123</v>
      </c>
      <c r="B6" s="11"/>
      <c r="C6" s="11"/>
      <c r="D6" s="11"/>
    </row>
    <row r="8" spans="1:4" x14ac:dyDescent="0.3">
      <c r="A8" s="20" t="s">
        <v>124</v>
      </c>
      <c r="B8" s="20" t="s">
        <v>36</v>
      </c>
      <c r="C8" s="20"/>
      <c r="D8" s="20" t="s">
        <v>85</v>
      </c>
    </row>
    <row r="9" spans="1:4" x14ac:dyDescent="0.3">
      <c r="A9" s="19" t="s">
        <v>125</v>
      </c>
      <c r="B9" s="3"/>
      <c r="C9" s="3"/>
      <c r="D9" s="35"/>
    </row>
    <row r="10" spans="1:4" x14ac:dyDescent="0.3">
      <c r="A10" s="19" t="s">
        <v>126</v>
      </c>
      <c r="B10" s="2"/>
      <c r="C10" s="2"/>
      <c r="D10" s="35" t="s">
        <v>127</v>
      </c>
    </row>
    <row r="11" spans="1:4" x14ac:dyDescent="0.3">
      <c r="A11" s="19" t="s">
        <v>128</v>
      </c>
      <c r="B11" s="3"/>
      <c r="C11" s="3"/>
      <c r="D11" s="35"/>
    </row>
    <row r="12" spans="1:4" ht="24" x14ac:dyDescent="0.3">
      <c r="A12" s="19" t="s">
        <v>129</v>
      </c>
      <c r="B12" s="2"/>
      <c r="C12" s="2"/>
      <c r="D12" s="35" t="s">
        <v>130</v>
      </c>
    </row>
    <row r="13" spans="1:4" x14ac:dyDescent="0.3">
      <c r="A13" s="19" t="s">
        <v>131</v>
      </c>
      <c r="B13" s="2"/>
      <c r="C13" s="2"/>
      <c r="D13" s="35" t="s">
        <v>132</v>
      </c>
    </row>
    <row r="14" spans="1:4" x14ac:dyDescent="0.3">
      <c r="A14" s="19" t="s">
        <v>133</v>
      </c>
      <c r="B14" s="1">
        <v>0</v>
      </c>
      <c r="C14" s="1"/>
      <c r="D14" s="35" t="s">
        <v>134</v>
      </c>
    </row>
    <row r="17" spans="1:4" x14ac:dyDescent="0.3">
      <c r="A17" s="20" t="s">
        <v>135</v>
      </c>
      <c r="B17" s="20" t="s">
        <v>136</v>
      </c>
      <c r="C17" s="20" t="s">
        <v>137</v>
      </c>
      <c r="D17" s="20" t="s">
        <v>85</v>
      </c>
    </row>
    <row r="18" spans="1:4" x14ac:dyDescent="0.3">
      <c r="A18" s="19" t="s">
        <v>138</v>
      </c>
      <c r="B18" s="36">
        <v>0.2</v>
      </c>
      <c r="C18" s="29" t="s">
        <v>139</v>
      </c>
      <c r="D18" s="37" t="s">
        <v>140</v>
      </c>
    </row>
    <row r="19" spans="1:4" x14ac:dyDescent="0.3">
      <c r="A19" s="19" t="s">
        <v>141</v>
      </c>
      <c r="B19" s="36">
        <v>0.05</v>
      </c>
      <c r="C19" s="29" t="s">
        <v>142</v>
      </c>
      <c r="D19" s="37" t="s">
        <v>143</v>
      </c>
    </row>
    <row r="20" spans="1:4" x14ac:dyDescent="0.3">
      <c r="A20" s="19" t="s">
        <v>144</v>
      </c>
      <c r="B20" s="36">
        <v>0.05</v>
      </c>
      <c r="C20" s="29" t="s">
        <v>142</v>
      </c>
      <c r="D20" s="37" t="s">
        <v>145</v>
      </c>
    </row>
    <row r="21" spans="1:4" x14ac:dyDescent="0.3">
      <c r="A21" s="19" t="s">
        <v>146</v>
      </c>
      <c r="B21" s="36">
        <v>0.05</v>
      </c>
      <c r="C21" s="29" t="s">
        <v>142</v>
      </c>
      <c r="D21" s="37" t="s">
        <v>145</v>
      </c>
    </row>
    <row r="22" spans="1:4" x14ac:dyDescent="0.3">
      <c r="A22" s="19" t="s">
        <v>147</v>
      </c>
      <c r="B22" s="36">
        <v>0.05</v>
      </c>
      <c r="C22" s="29" t="s">
        <v>148</v>
      </c>
      <c r="D22" s="37" t="s">
        <v>149</v>
      </c>
    </row>
    <row r="24" spans="1:4" ht="30" customHeight="1" x14ac:dyDescent="0.3">
      <c r="A24" s="11" t="s">
        <v>150</v>
      </c>
      <c r="B24" s="11"/>
      <c r="C24" s="11"/>
      <c r="D24" s="11"/>
    </row>
  </sheetData>
  <sheetProtection password="89DA" sheet="1" formatColumns="0" formatRows="0"/>
  <mergeCells count="12">
    <mergeCell ref="B14:C14"/>
    <mergeCell ref="A24:D24"/>
    <mergeCell ref="B9:C9"/>
    <mergeCell ref="B10:C10"/>
    <mergeCell ref="B11:C11"/>
    <mergeCell ref="B12:C12"/>
    <mergeCell ref="B13:C13"/>
    <mergeCell ref="A1:D1"/>
    <mergeCell ref="A2:D2"/>
    <mergeCell ref="A3:D3"/>
    <mergeCell ref="A5:D5"/>
    <mergeCell ref="A6:D6"/>
  </mergeCells>
  <dataValidations count="3">
    <dataValidation type="decimal" allowBlank="1" showErrorMessage="1" error="Informe um percentual entre 0% e 100%." sqref="B14 B18:B22" xr:uid="{00000000-0002-0000-0300-000000000000}">
      <formula1>0</formula1>
      <formula2>1</formula2>
    </dataValidation>
    <dataValidation type="decimal" operator="greaterThanOrEqual" allowBlank="1" showErrorMessage="1" error="Informe um valor maior ou igual a zero." sqref="B9:B13" xr:uid="{00000000-0002-0000-0300-000001000000}">
      <formula1>0</formula1>
      <formula2>0</formula2>
    </dataValidation>
    <dataValidation type="list" showErrorMessage="1" error="Escolha: Serviços PF, Receita total ou Custeio total." sqref="C18:C22" xr:uid="{00000000-0002-0000-0300-000002000000}">
      <formula1>"Serviços PF,Receita total,Custeio total"</formula1>
      <formula2>0</formula2>
    </dataValidation>
  </dataValidations>
  <printOptions horizontalCentered="1"/>
  <pageMargins left="0.75" right="0.75" top="1" bottom="1" header="0.511811023622047" footer="0.5"/>
  <pageSetup paperSize="9" fitToHeight="0" orientation="portrait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5"/>
  <sheetViews>
    <sheetView showGridLines="0" tabSelected="1" zoomScaleNormal="100" workbookViewId="0">
      <selection sqref="A1:F1"/>
    </sheetView>
  </sheetViews>
  <sheetFormatPr defaultColWidth="8.6640625" defaultRowHeight="14.4" x14ac:dyDescent="0.3"/>
  <cols>
    <col min="1" max="1" width="36" customWidth="1"/>
    <col min="2" max="2" width="16" customWidth="1"/>
    <col min="3" max="3" width="12" customWidth="1"/>
    <col min="4" max="5" width="18" customWidth="1"/>
    <col min="6" max="6" width="40" customWidth="1"/>
  </cols>
  <sheetData>
    <row r="1" spans="1:6" ht="19.5" customHeight="1" x14ac:dyDescent="0.3">
      <c r="A1" s="14" t="s">
        <v>0</v>
      </c>
      <c r="B1" s="14"/>
      <c r="C1" s="14"/>
      <c r="D1" s="14"/>
      <c r="E1" s="14"/>
      <c r="F1" s="14"/>
    </row>
    <row r="2" spans="1:6" ht="19.5" customHeight="1" x14ac:dyDescent="0.3">
      <c r="A2" s="13" t="s">
        <v>1</v>
      </c>
      <c r="B2" s="13"/>
      <c r="C2" s="13"/>
      <c r="D2" s="13"/>
      <c r="E2" s="13"/>
      <c r="F2" s="13"/>
    </row>
    <row r="3" spans="1:6" ht="19.5" customHeight="1" x14ac:dyDescent="0.3">
      <c r="A3" s="14" t="s">
        <v>2</v>
      </c>
      <c r="B3" s="14"/>
      <c r="C3" s="14"/>
      <c r="D3" s="14"/>
      <c r="E3" s="14"/>
      <c r="F3" s="14"/>
    </row>
    <row r="4" spans="1:6" ht="9.75" customHeight="1" x14ac:dyDescent="0.3">
      <c r="A4" s="15"/>
      <c r="B4" s="15"/>
      <c r="C4" s="15"/>
      <c r="D4" s="15"/>
      <c r="E4" s="15"/>
      <c r="F4" s="15"/>
    </row>
    <row r="5" spans="1:6" ht="25.5" customHeight="1" x14ac:dyDescent="0.3">
      <c r="A5" s="12" t="s">
        <v>151</v>
      </c>
      <c r="B5" s="12"/>
      <c r="C5" s="12"/>
      <c r="D5" s="12"/>
      <c r="E5" s="12"/>
      <c r="F5" s="12"/>
    </row>
    <row r="6" spans="1:6" ht="30" customHeight="1" x14ac:dyDescent="0.3">
      <c r="A6" s="11" t="s">
        <v>152</v>
      </c>
      <c r="B6" s="11"/>
      <c r="C6" s="11"/>
      <c r="D6" s="11"/>
      <c r="E6" s="11"/>
      <c r="F6" s="11"/>
    </row>
    <row r="8" spans="1:6" x14ac:dyDescent="0.3">
      <c r="A8" s="20" t="s">
        <v>153</v>
      </c>
      <c r="B8" s="20" t="s">
        <v>154</v>
      </c>
      <c r="C8" s="20" t="s">
        <v>155</v>
      </c>
      <c r="D8" s="20" t="s">
        <v>156</v>
      </c>
      <c r="E8" s="20" t="s">
        <v>157</v>
      </c>
      <c r="F8" s="20" t="s">
        <v>158</v>
      </c>
    </row>
    <row r="9" spans="1:6" x14ac:dyDescent="0.3">
      <c r="A9" s="19" t="s">
        <v>159</v>
      </c>
      <c r="B9" s="21" t="s">
        <v>160</v>
      </c>
      <c r="C9" s="38">
        <f>Parâmetros!$B$13*Parâmetros!$B$10</f>
        <v>0</v>
      </c>
      <c r="D9" s="39">
        <f>Parâmetros!$B$9*(1-Parâmetros!$B$14)</f>
        <v>0</v>
      </c>
      <c r="E9" s="40">
        <f>C9*D9</f>
        <v>0</v>
      </c>
      <c r="F9" s="37" t="s">
        <v>161</v>
      </c>
    </row>
    <row r="10" spans="1:6" x14ac:dyDescent="0.3">
      <c r="A10" s="19" t="s">
        <v>162</v>
      </c>
      <c r="B10" s="21" t="s">
        <v>163</v>
      </c>
      <c r="C10" s="38">
        <f>Parâmetros!$B$12</f>
        <v>0</v>
      </c>
      <c r="D10" s="39">
        <f>Parâmetros!$B$11</f>
        <v>0</v>
      </c>
      <c r="E10" s="40">
        <f>C10*D10</f>
        <v>0</v>
      </c>
      <c r="F10" s="41"/>
    </row>
    <row r="11" spans="1:6" x14ac:dyDescent="0.3">
      <c r="A11" s="29" t="s">
        <v>164</v>
      </c>
      <c r="B11" s="29"/>
      <c r="C11" s="42"/>
      <c r="D11" s="34"/>
      <c r="E11" s="40">
        <f>IF(OR(C11="",D11=""),0,C11*D11)</f>
        <v>0</v>
      </c>
      <c r="F11" s="29"/>
    </row>
    <row r="12" spans="1:6" x14ac:dyDescent="0.3">
      <c r="A12" s="29"/>
      <c r="B12" s="29"/>
      <c r="C12" s="42"/>
      <c r="D12" s="34"/>
      <c r="E12" s="40">
        <f>IF(OR(C12="",D12=""),0,C12*D12)</f>
        <v>0</v>
      </c>
      <c r="F12" s="29"/>
    </row>
    <row r="13" spans="1:6" x14ac:dyDescent="0.3">
      <c r="A13" s="29"/>
      <c r="B13" s="29"/>
      <c r="C13" s="42"/>
      <c r="D13" s="34"/>
      <c r="E13" s="40">
        <f>IF(OR(C13="",D13=""),0,C13*D13)</f>
        <v>0</v>
      </c>
      <c r="F13" s="29"/>
    </row>
    <row r="14" spans="1:6" x14ac:dyDescent="0.3">
      <c r="A14" s="29"/>
      <c r="B14" s="29"/>
      <c r="C14" s="42"/>
      <c r="D14" s="34"/>
      <c r="E14" s="40">
        <f>IF(OR(C14="",D14=""),0,C14*D14)</f>
        <v>0</v>
      </c>
      <c r="F14" s="29"/>
    </row>
    <row r="15" spans="1:6" x14ac:dyDescent="0.3">
      <c r="A15" s="27" t="s">
        <v>165</v>
      </c>
      <c r="B15" s="43"/>
      <c r="C15" s="43"/>
      <c r="D15" s="43"/>
      <c r="E15" s="44">
        <f>SUM(E9:E14)</f>
        <v>0</v>
      </c>
      <c r="F15" s="43"/>
    </row>
  </sheetData>
  <sheetProtection password="89DA" sheet="1" formatColumns="0" formatRows="0"/>
  <mergeCells count="5">
    <mergeCell ref="A1:F1"/>
    <mergeCell ref="A2:F2"/>
    <mergeCell ref="A3:F3"/>
    <mergeCell ref="A5:F5"/>
    <mergeCell ref="A6:F6"/>
  </mergeCells>
  <printOptions horizontalCentered="1"/>
  <pageMargins left="0.75" right="0.75" top="1" bottom="1" header="0.511811023622047" footer="0.5"/>
  <pageSetup paperSize="9" fitToHeight="0" orientation="portrait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9"/>
  <sheetViews>
    <sheetView showGridLines="0" zoomScaleNormal="100" workbookViewId="0">
      <pane ySplit="8" topLeftCell="A9" activePane="bottomLeft" state="frozen"/>
      <selection pane="bottomLeft" sqref="A1:H1"/>
    </sheetView>
  </sheetViews>
  <sheetFormatPr defaultColWidth="8.6640625" defaultRowHeight="14.4" x14ac:dyDescent="0.3"/>
  <cols>
    <col min="1" max="1" width="38" customWidth="1"/>
    <col min="2" max="2" width="13" customWidth="1"/>
    <col min="3" max="3" width="9" customWidth="1"/>
    <col min="4" max="6" width="17" customWidth="1"/>
    <col min="7" max="7" width="16" customWidth="1"/>
    <col min="8" max="8" width="30" customWidth="1"/>
  </cols>
  <sheetData>
    <row r="1" spans="1:8" ht="19.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</row>
    <row r="2" spans="1:8" ht="19.5" customHeight="1" x14ac:dyDescent="0.3">
      <c r="A2" s="13" t="s">
        <v>1</v>
      </c>
      <c r="B2" s="13"/>
      <c r="C2" s="13"/>
      <c r="D2" s="13"/>
      <c r="E2" s="13"/>
      <c r="F2" s="13"/>
      <c r="G2" s="13"/>
      <c r="H2" s="13"/>
    </row>
    <row r="3" spans="1:8" ht="19.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</row>
    <row r="4" spans="1:8" ht="9.75" customHeight="1" x14ac:dyDescent="0.3">
      <c r="A4" s="15"/>
      <c r="B4" s="15"/>
      <c r="C4" s="15"/>
      <c r="D4" s="15"/>
      <c r="E4" s="15"/>
      <c r="F4" s="15"/>
      <c r="G4" s="15"/>
      <c r="H4" s="15"/>
    </row>
    <row r="5" spans="1:8" ht="25.5" customHeight="1" x14ac:dyDescent="0.3">
      <c r="A5" s="12" t="s">
        <v>166</v>
      </c>
      <c r="B5" s="12"/>
      <c r="C5" s="12"/>
      <c r="D5" s="12"/>
      <c r="E5" s="12"/>
      <c r="F5" s="12"/>
      <c r="G5" s="12"/>
      <c r="H5" s="12"/>
    </row>
    <row r="6" spans="1:8" ht="30" customHeight="1" x14ac:dyDescent="0.3">
      <c r="A6" s="11" t="s">
        <v>167</v>
      </c>
      <c r="B6" s="11"/>
      <c r="C6" s="11"/>
      <c r="D6" s="11"/>
      <c r="E6" s="11"/>
      <c r="F6" s="11"/>
      <c r="G6" s="11"/>
      <c r="H6" s="11"/>
    </row>
    <row r="8" spans="1:8" ht="30" customHeight="1" x14ac:dyDescent="0.3">
      <c r="A8" s="20" t="s">
        <v>153</v>
      </c>
      <c r="B8" s="20" t="s">
        <v>154</v>
      </c>
      <c r="C8" s="20" t="s">
        <v>155</v>
      </c>
      <c r="D8" s="20" t="s">
        <v>168</v>
      </c>
      <c r="E8" s="20" t="s">
        <v>157</v>
      </c>
      <c r="F8" s="20" t="s">
        <v>169</v>
      </c>
      <c r="G8" s="20" t="s">
        <v>170</v>
      </c>
      <c r="H8" s="20" t="s">
        <v>158</v>
      </c>
    </row>
    <row r="9" spans="1:8" x14ac:dyDescent="0.3">
      <c r="A9" s="29" t="s">
        <v>171</v>
      </c>
      <c r="B9" s="29" t="s">
        <v>172</v>
      </c>
      <c r="C9" s="42"/>
      <c r="D9" s="34"/>
      <c r="E9" s="40">
        <f t="shared" ref="E9:E28" si="0">IF(OR(C9="",D9=""),0,C9*D9)</f>
        <v>0</v>
      </c>
      <c r="F9" s="34"/>
      <c r="G9" s="23" t="str">
        <f t="shared" ref="G9:G28" si="1">IF(OR(D9="",F9=""),"",IF(D9&gt;F9,"ACIMA DA TRSV","OK"))</f>
        <v/>
      </c>
      <c r="H9" s="29"/>
    </row>
    <row r="10" spans="1:8" x14ac:dyDescent="0.3">
      <c r="A10" s="29" t="s">
        <v>173</v>
      </c>
      <c r="B10" s="29" t="s">
        <v>172</v>
      </c>
      <c r="C10" s="42"/>
      <c r="D10" s="34"/>
      <c r="E10" s="40">
        <f t="shared" si="0"/>
        <v>0</v>
      </c>
      <c r="F10" s="34"/>
      <c r="G10" s="23" t="str">
        <f t="shared" si="1"/>
        <v/>
      </c>
      <c r="H10" s="29"/>
    </row>
    <row r="11" spans="1:8" x14ac:dyDescent="0.3">
      <c r="A11" s="29" t="s">
        <v>174</v>
      </c>
      <c r="B11" s="29" t="s">
        <v>172</v>
      </c>
      <c r="C11" s="42"/>
      <c r="D11" s="34"/>
      <c r="E11" s="40">
        <f t="shared" si="0"/>
        <v>0</v>
      </c>
      <c r="F11" s="34"/>
      <c r="G11" s="23" t="str">
        <f t="shared" si="1"/>
        <v/>
      </c>
      <c r="H11" s="29"/>
    </row>
    <row r="12" spans="1:8" x14ac:dyDescent="0.3">
      <c r="A12" s="29" t="s">
        <v>175</v>
      </c>
      <c r="B12" s="29" t="s">
        <v>176</v>
      </c>
      <c r="C12" s="42"/>
      <c r="D12" s="34"/>
      <c r="E12" s="40">
        <f t="shared" si="0"/>
        <v>0</v>
      </c>
      <c r="F12" s="34"/>
      <c r="G12" s="23" t="str">
        <f t="shared" si="1"/>
        <v/>
      </c>
      <c r="H12" s="29"/>
    </row>
    <row r="13" spans="1:8" x14ac:dyDescent="0.3">
      <c r="A13" s="29" t="s">
        <v>177</v>
      </c>
      <c r="B13" s="29" t="s">
        <v>176</v>
      </c>
      <c r="C13" s="42"/>
      <c r="D13" s="34"/>
      <c r="E13" s="40">
        <f t="shared" si="0"/>
        <v>0</v>
      </c>
      <c r="F13" s="34"/>
      <c r="G13" s="23" t="str">
        <f t="shared" si="1"/>
        <v/>
      </c>
      <c r="H13" s="29"/>
    </row>
    <row r="14" spans="1:8" x14ac:dyDescent="0.3">
      <c r="A14" s="29" t="s">
        <v>178</v>
      </c>
      <c r="B14" s="29" t="s">
        <v>179</v>
      </c>
      <c r="C14" s="42"/>
      <c r="D14" s="34"/>
      <c r="E14" s="40">
        <f t="shared" si="0"/>
        <v>0</v>
      </c>
      <c r="F14" s="34"/>
      <c r="G14" s="23" t="str">
        <f t="shared" si="1"/>
        <v/>
      </c>
      <c r="H14" s="29"/>
    </row>
    <row r="15" spans="1:8" x14ac:dyDescent="0.3">
      <c r="A15" s="29" t="s">
        <v>180</v>
      </c>
      <c r="B15" s="29" t="s">
        <v>181</v>
      </c>
      <c r="C15" s="42"/>
      <c r="D15" s="34"/>
      <c r="E15" s="40">
        <f t="shared" si="0"/>
        <v>0</v>
      </c>
      <c r="F15" s="34"/>
      <c r="G15" s="23" t="str">
        <f t="shared" si="1"/>
        <v/>
      </c>
      <c r="H15" s="29"/>
    </row>
    <row r="16" spans="1:8" x14ac:dyDescent="0.3">
      <c r="A16" s="29" t="s">
        <v>182</v>
      </c>
      <c r="B16" s="29" t="s">
        <v>181</v>
      </c>
      <c r="C16" s="42"/>
      <c r="D16" s="34"/>
      <c r="E16" s="40">
        <f t="shared" si="0"/>
        <v>0</v>
      </c>
      <c r="F16" s="34"/>
      <c r="G16" s="23" t="str">
        <f t="shared" si="1"/>
        <v/>
      </c>
      <c r="H16" s="29"/>
    </row>
    <row r="17" spans="1:8" x14ac:dyDescent="0.3">
      <c r="A17" s="29" t="s">
        <v>183</v>
      </c>
      <c r="B17" s="29" t="s">
        <v>181</v>
      </c>
      <c r="C17" s="42"/>
      <c r="D17" s="34"/>
      <c r="E17" s="40">
        <f t="shared" si="0"/>
        <v>0</v>
      </c>
      <c r="F17" s="34"/>
      <c r="G17" s="23" t="str">
        <f t="shared" si="1"/>
        <v/>
      </c>
      <c r="H17" s="29"/>
    </row>
    <row r="18" spans="1:8" x14ac:dyDescent="0.3">
      <c r="A18" s="29" t="s">
        <v>184</v>
      </c>
      <c r="B18" s="29" t="s">
        <v>181</v>
      </c>
      <c r="C18" s="42"/>
      <c r="D18" s="34"/>
      <c r="E18" s="40">
        <f t="shared" si="0"/>
        <v>0</v>
      </c>
      <c r="F18" s="34"/>
      <c r="G18" s="23" t="str">
        <f t="shared" si="1"/>
        <v/>
      </c>
      <c r="H18" s="29"/>
    </row>
    <row r="19" spans="1:8" x14ac:dyDescent="0.3">
      <c r="A19" s="29"/>
      <c r="B19" s="29"/>
      <c r="C19" s="42"/>
      <c r="D19" s="34"/>
      <c r="E19" s="40">
        <f t="shared" si="0"/>
        <v>0</v>
      </c>
      <c r="F19" s="34"/>
      <c r="G19" s="23" t="str">
        <f t="shared" si="1"/>
        <v/>
      </c>
      <c r="H19" s="29"/>
    </row>
    <row r="20" spans="1:8" x14ac:dyDescent="0.3">
      <c r="A20" s="29"/>
      <c r="B20" s="29"/>
      <c r="C20" s="42"/>
      <c r="D20" s="34"/>
      <c r="E20" s="40">
        <f t="shared" si="0"/>
        <v>0</v>
      </c>
      <c r="F20" s="34"/>
      <c r="G20" s="23" t="str">
        <f t="shared" si="1"/>
        <v/>
      </c>
      <c r="H20" s="29"/>
    </row>
    <row r="21" spans="1:8" x14ac:dyDescent="0.3">
      <c r="A21" s="29"/>
      <c r="B21" s="29"/>
      <c r="C21" s="42"/>
      <c r="D21" s="34"/>
      <c r="E21" s="40">
        <f t="shared" si="0"/>
        <v>0</v>
      </c>
      <c r="F21" s="34"/>
      <c r="G21" s="23" t="str">
        <f t="shared" si="1"/>
        <v/>
      </c>
      <c r="H21" s="29"/>
    </row>
    <row r="22" spans="1:8" x14ac:dyDescent="0.3">
      <c r="A22" s="29"/>
      <c r="B22" s="29"/>
      <c r="C22" s="42"/>
      <c r="D22" s="34"/>
      <c r="E22" s="40">
        <f t="shared" si="0"/>
        <v>0</v>
      </c>
      <c r="F22" s="34"/>
      <c r="G22" s="23" t="str">
        <f t="shared" si="1"/>
        <v/>
      </c>
      <c r="H22" s="29"/>
    </row>
    <row r="23" spans="1:8" x14ac:dyDescent="0.3">
      <c r="A23" s="29"/>
      <c r="B23" s="29"/>
      <c r="C23" s="42"/>
      <c r="D23" s="34"/>
      <c r="E23" s="40">
        <f t="shared" si="0"/>
        <v>0</v>
      </c>
      <c r="F23" s="34"/>
      <c r="G23" s="23" t="str">
        <f t="shared" si="1"/>
        <v/>
      </c>
      <c r="H23" s="29"/>
    </row>
    <row r="24" spans="1:8" x14ac:dyDescent="0.3">
      <c r="A24" s="29"/>
      <c r="B24" s="29"/>
      <c r="C24" s="42"/>
      <c r="D24" s="34"/>
      <c r="E24" s="40">
        <f t="shared" si="0"/>
        <v>0</v>
      </c>
      <c r="F24" s="34"/>
      <c r="G24" s="23" t="str">
        <f t="shared" si="1"/>
        <v/>
      </c>
      <c r="H24" s="29"/>
    </row>
    <row r="25" spans="1:8" x14ac:dyDescent="0.3">
      <c r="A25" s="29"/>
      <c r="B25" s="29"/>
      <c r="C25" s="42"/>
      <c r="D25" s="34"/>
      <c r="E25" s="40">
        <f t="shared" si="0"/>
        <v>0</v>
      </c>
      <c r="F25" s="34"/>
      <c r="G25" s="23" t="str">
        <f t="shared" si="1"/>
        <v/>
      </c>
      <c r="H25" s="29"/>
    </row>
    <row r="26" spans="1:8" x14ac:dyDescent="0.3">
      <c r="A26" s="29"/>
      <c r="B26" s="29"/>
      <c r="C26" s="42"/>
      <c r="D26" s="34"/>
      <c r="E26" s="40">
        <f t="shared" si="0"/>
        <v>0</v>
      </c>
      <c r="F26" s="34"/>
      <c r="G26" s="23" t="str">
        <f t="shared" si="1"/>
        <v/>
      </c>
      <c r="H26" s="29"/>
    </row>
    <row r="27" spans="1:8" x14ac:dyDescent="0.3">
      <c r="A27" s="29"/>
      <c r="B27" s="29"/>
      <c r="C27" s="42"/>
      <c r="D27" s="34"/>
      <c r="E27" s="40">
        <f t="shared" si="0"/>
        <v>0</v>
      </c>
      <c r="F27" s="34"/>
      <c r="G27" s="23" t="str">
        <f t="shared" si="1"/>
        <v/>
      </c>
      <c r="H27" s="29"/>
    </row>
    <row r="28" spans="1:8" x14ac:dyDescent="0.3">
      <c r="A28" s="29"/>
      <c r="B28" s="29"/>
      <c r="C28" s="42"/>
      <c r="D28" s="34"/>
      <c r="E28" s="40">
        <f t="shared" si="0"/>
        <v>0</v>
      </c>
      <c r="F28" s="34"/>
      <c r="G28" s="23" t="str">
        <f t="shared" si="1"/>
        <v/>
      </c>
      <c r="H28" s="29"/>
    </row>
    <row r="29" spans="1:8" x14ac:dyDescent="0.3">
      <c r="A29" s="27" t="s">
        <v>185</v>
      </c>
      <c r="B29" s="43"/>
      <c r="C29" s="43"/>
      <c r="D29" s="43"/>
      <c r="E29" s="44">
        <f>SUM(E9:E28)</f>
        <v>0</v>
      </c>
      <c r="F29" s="43"/>
      <c r="G29" s="45">
        <f>COUNTIF(G9:G28,"ACIMA DA TRSV")</f>
        <v>0</v>
      </c>
      <c r="H29" s="43"/>
    </row>
  </sheetData>
  <sheetProtection password="89DA" sheet="1" formatColumns="0" formatRows="0"/>
  <mergeCells count="5">
    <mergeCell ref="A1:H1"/>
    <mergeCell ref="A2:H2"/>
    <mergeCell ref="A3:H3"/>
    <mergeCell ref="A5:H5"/>
    <mergeCell ref="A6:H6"/>
  </mergeCells>
  <conditionalFormatting sqref="G9:G28">
    <cfRule type="cellIs" dxfId="2" priority="2" operator="equal">
      <formula>"ACIMA DA TRSV"</formula>
    </cfRule>
  </conditionalFormatting>
  <dataValidations count="2">
    <dataValidation type="decimal" operator="greaterThanOrEqual" allowBlank="1" showErrorMessage="1" error="Informe um valor maior ou igual a zero." sqref="C9:D28 F9:F28" xr:uid="{00000000-0002-0000-0500-000000000000}">
      <formula1>0</formula1>
      <formula2>0</formula2>
    </dataValidation>
    <dataValidation type="list" errorStyle="information" allowBlank="1" showErrorMessage="1" error="Unidade fora da lista sugerida – confira." sqref="B9:B28" xr:uid="{00000000-0002-0000-0500-000001000000}">
      <formula1>"Hora/aula,Aluno,Grupo,Mês,Unidade,Diária,Caixa,Pacote,Serviço,Outro"</formula1>
      <formula2>0</formula2>
    </dataValidation>
  </dataValidations>
  <printOptions horizontalCentered="1"/>
  <pageMargins left="0.75" right="0.75" top="1" bottom="1" header="0.511811023622047" footer="0.5"/>
  <pageSetup paperSize="9" fitToHeight="0" orientation="landscape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24"/>
  <sheetViews>
    <sheetView showGridLines="0" zoomScaleNormal="100" workbookViewId="0">
      <pane ySplit="8" topLeftCell="A9" activePane="bottomLeft" state="frozen"/>
      <selection pane="bottomLeft" sqref="A1:F1"/>
    </sheetView>
  </sheetViews>
  <sheetFormatPr defaultColWidth="8.6640625" defaultRowHeight="14.4" x14ac:dyDescent="0.3"/>
  <cols>
    <col min="1" max="1" width="40" customWidth="1"/>
    <col min="2" max="2" width="13" customWidth="1"/>
    <col min="3" max="3" width="9" customWidth="1"/>
    <col min="4" max="5" width="17" customWidth="1"/>
    <col min="6" max="6" width="36" customWidth="1"/>
  </cols>
  <sheetData>
    <row r="1" spans="1:6" ht="19.5" customHeight="1" x14ac:dyDescent="0.3">
      <c r="A1" s="14" t="s">
        <v>0</v>
      </c>
      <c r="B1" s="14"/>
      <c r="C1" s="14"/>
      <c r="D1" s="14"/>
      <c r="E1" s="14"/>
      <c r="F1" s="14"/>
    </row>
    <row r="2" spans="1:6" ht="19.5" customHeight="1" x14ac:dyDescent="0.3">
      <c r="A2" s="13" t="s">
        <v>1</v>
      </c>
      <c r="B2" s="13"/>
      <c r="C2" s="13"/>
      <c r="D2" s="13"/>
      <c r="E2" s="13"/>
      <c r="F2" s="13"/>
    </row>
    <row r="3" spans="1:6" ht="19.5" customHeight="1" x14ac:dyDescent="0.3">
      <c r="A3" s="14" t="s">
        <v>2</v>
      </c>
      <c r="B3" s="14"/>
      <c r="C3" s="14"/>
      <c r="D3" s="14"/>
      <c r="E3" s="14"/>
      <c r="F3" s="14"/>
    </row>
    <row r="4" spans="1:6" ht="9.75" customHeight="1" x14ac:dyDescent="0.3">
      <c r="A4" s="15"/>
      <c r="B4" s="15"/>
      <c r="C4" s="15"/>
      <c r="D4" s="15"/>
      <c r="E4" s="15"/>
      <c r="F4" s="15"/>
    </row>
    <row r="5" spans="1:6" ht="25.5" customHeight="1" x14ac:dyDescent="0.3">
      <c r="A5" s="12" t="s">
        <v>186</v>
      </c>
      <c r="B5" s="12"/>
      <c r="C5" s="12"/>
      <c r="D5" s="12"/>
      <c r="E5" s="12"/>
      <c r="F5" s="12"/>
    </row>
    <row r="6" spans="1:6" ht="30" customHeight="1" x14ac:dyDescent="0.3">
      <c r="A6" s="11" t="s">
        <v>187</v>
      </c>
      <c r="B6" s="11"/>
      <c r="C6" s="11"/>
      <c r="D6" s="11"/>
      <c r="E6" s="11"/>
      <c r="F6" s="11"/>
    </row>
    <row r="8" spans="1:6" ht="30" customHeight="1" x14ac:dyDescent="0.3">
      <c r="A8" s="20" t="s">
        <v>153</v>
      </c>
      <c r="B8" s="20" t="s">
        <v>154</v>
      </c>
      <c r="C8" s="20" t="s">
        <v>155</v>
      </c>
      <c r="D8" s="20" t="s">
        <v>168</v>
      </c>
      <c r="E8" s="20" t="s">
        <v>157</v>
      </c>
      <c r="F8" s="20" t="s">
        <v>158</v>
      </c>
    </row>
    <row r="9" spans="1:6" x14ac:dyDescent="0.3">
      <c r="A9" s="29" t="s">
        <v>188</v>
      </c>
      <c r="B9" s="29" t="s">
        <v>181</v>
      </c>
      <c r="C9" s="42"/>
      <c r="D9" s="34"/>
      <c r="E9" s="40">
        <f t="shared" ref="E9:E23" si="0">IF(OR(C9="",D9=""),0,C9*D9)</f>
        <v>0</v>
      </c>
      <c r="F9" s="29"/>
    </row>
    <row r="10" spans="1:6" x14ac:dyDescent="0.3">
      <c r="A10" s="29" t="s">
        <v>189</v>
      </c>
      <c r="B10" s="29" t="s">
        <v>154</v>
      </c>
      <c r="C10" s="42"/>
      <c r="D10" s="34"/>
      <c r="E10" s="40">
        <f t="shared" si="0"/>
        <v>0</v>
      </c>
      <c r="F10" s="29"/>
    </row>
    <row r="11" spans="1:6" x14ac:dyDescent="0.3">
      <c r="A11" s="29" t="s">
        <v>190</v>
      </c>
      <c r="B11" s="29" t="s">
        <v>191</v>
      </c>
      <c r="C11" s="42"/>
      <c r="D11" s="34"/>
      <c r="E11" s="40">
        <f t="shared" si="0"/>
        <v>0</v>
      </c>
      <c r="F11" s="29"/>
    </row>
    <row r="12" spans="1:6" x14ac:dyDescent="0.3">
      <c r="A12" s="29" t="s">
        <v>192</v>
      </c>
      <c r="B12" s="29" t="s">
        <v>154</v>
      </c>
      <c r="C12" s="42"/>
      <c r="D12" s="34"/>
      <c r="E12" s="40">
        <f t="shared" si="0"/>
        <v>0</v>
      </c>
      <c r="F12" s="29"/>
    </row>
    <row r="13" spans="1:6" x14ac:dyDescent="0.3">
      <c r="A13" s="29"/>
      <c r="B13" s="29"/>
      <c r="C13" s="42"/>
      <c r="D13" s="34"/>
      <c r="E13" s="40">
        <f t="shared" si="0"/>
        <v>0</v>
      </c>
      <c r="F13" s="29"/>
    </row>
    <row r="14" spans="1:6" x14ac:dyDescent="0.3">
      <c r="A14" s="29"/>
      <c r="B14" s="29"/>
      <c r="C14" s="42"/>
      <c r="D14" s="34"/>
      <c r="E14" s="40">
        <f t="shared" si="0"/>
        <v>0</v>
      </c>
      <c r="F14" s="29"/>
    </row>
    <row r="15" spans="1:6" x14ac:dyDescent="0.3">
      <c r="A15" s="29"/>
      <c r="B15" s="29"/>
      <c r="C15" s="42"/>
      <c r="D15" s="34"/>
      <c r="E15" s="40">
        <f t="shared" si="0"/>
        <v>0</v>
      </c>
      <c r="F15" s="29"/>
    </row>
    <row r="16" spans="1:6" x14ac:dyDescent="0.3">
      <c r="A16" s="29"/>
      <c r="B16" s="29"/>
      <c r="C16" s="42"/>
      <c r="D16" s="34"/>
      <c r="E16" s="40">
        <f t="shared" si="0"/>
        <v>0</v>
      </c>
      <c r="F16" s="29"/>
    </row>
    <row r="17" spans="1:6" x14ac:dyDescent="0.3">
      <c r="A17" s="29"/>
      <c r="B17" s="29"/>
      <c r="C17" s="42"/>
      <c r="D17" s="34"/>
      <c r="E17" s="40">
        <f t="shared" si="0"/>
        <v>0</v>
      </c>
      <c r="F17" s="29"/>
    </row>
    <row r="18" spans="1:6" x14ac:dyDescent="0.3">
      <c r="A18" s="29"/>
      <c r="B18" s="29"/>
      <c r="C18" s="42"/>
      <c r="D18" s="34"/>
      <c r="E18" s="40">
        <f t="shared" si="0"/>
        <v>0</v>
      </c>
      <c r="F18" s="29"/>
    </row>
    <row r="19" spans="1:6" x14ac:dyDescent="0.3">
      <c r="A19" s="29"/>
      <c r="B19" s="29"/>
      <c r="C19" s="42"/>
      <c r="D19" s="34"/>
      <c r="E19" s="40">
        <f t="shared" si="0"/>
        <v>0</v>
      </c>
      <c r="F19" s="29"/>
    </row>
    <row r="20" spans="1:6" x14ac:dyDescent="0.3">
      <c r="A20" s="29"/>
      <c r="B20" s="29"/>
      <c r="C20" s="42"/>
      <c r="D20" s="34"/>
      <c r="E20" s="40">
        <f t="shared" si="0"/>
        <v>0</v>
      </c>
      <c r="F20" s="29"/>
    </row>
    <row r="21" spans="1:6" x14ac:dyDescent="0.3">
      <c r="A21" s="29"/>
      <c r="B21" s="29"/>
      <c r="C21" s="42"/>
      <c r="D21" s="34"/>
      <c r="E21" s="40">
        <f t="shared" si="0"/>
        <v>0</v>
      </c>
      <c r="F21" s="29"/>
    </row>
    <row r="22" spans="1:6" x14ac:dyDescent="0.3">
      <c r="A22" s="29"/>
      <c r="B22" s="29"/>
      <c r="C22" s="42"/>
      <c r="D22" s="34"/>
      <c r="E22" s="40">
        <f t="shared" si="0"/>
        <v>0</v>
      </c>
      <c r="F22" s="29"/>
    </row>
    <row r="23" spans="1:6" x14ac:dyDescent="0.3">
      <c r="A23" s="29"/>
      <c r="B23" s="29"/>
      <c r="C23" s="42"/>
      <c r="D23" s="34"/>
      <c r="E23" s="40">
        <f t="shared" si="0"/>
        <v>0</v>
      </c>
      <c r="F23" s="29"/>
    </row>
    <row r="24" spans="1:6" x14ac:dyDescent="0.3">
      <c r="A24" s="27" t="s">
        <v>185</v>
      </c>
      <c r="B24" s="43"/>
      <c r="C24" s="43"/>
      <c r="D24" s="43"/>
      <c r="E24" s="44">
        <f>SUM(E9:E23)</f>
        <v>0</v>
      </c>
      <c r="F24" s="43"/>
    </row>
  </sheetData>
  <sheetProtection password="89DA" sheet="1" formatColumns="0" formatRows="0"/>
  <mergeCells count="5">
    <mergeCell ref="A1:F1"/>
    <mergeCell ref="A2:F2"/>
    <mergeCell ref="A3:F3"/>
    <mergeCell ref="A5:F5"/>
    <mergeCell ref="A6:F6"/>
  </mergeCells>
  <dataValidations count="2">
    <dataValidation type="decimal" operator="greaterThanOrEqual" allowBlank="1" showErrorMessage="1" error="Informe um valor maior ou igual a zero." sqref="C9:D23" xr:uid="{00000000-0002-0000-0600-000000000000}">
      <formula1>0</formula1>
      <formula2>0</formula2>
    </dataValidation>
    <dataValidation type="list" errorStyle="information" allowBlank="1" showErrorMessage="1" error="Unidade fora da lista sugerida – confira." sqref="B9:B23" xr:uid="{00000000-0002-0000-0600-000001000000}">
      <formula1>"Hora/aula,Aluno,Grupo,Mês,Unidade,Diária,Caixa,Pacote,Serviço,Outro"</formula1>
      <formula2>0</formula2>
    </dataValidation>
  </dataValidations>
  <printOptions horizontalCentered="1"/>
  <pageMargins left="0.75" right="0.75" top="1" bottom="1" header="0.511811023622047" footer="0.5"/>
  <pageSetup paperSize="9" fitToHeight="0" orientation="landscape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9"/>
  <sheetViews>
    <sheetView showGridLines="0" zoomScaleNormal="100" workbookViewId="0">
      <pane ySplit="8" topLeftCell="A9" activePane="bottomLeft" state="frozen"/>
      <selection pane="bottomLeft" sqref="A1:F1"/>
    </sheetView>
  </sheetViews>
  <sheetFormatPr defaultColWidth="8.6640625" defaultRowHeight="14.4" x14ac:dyDescent="0.3"/>
  <cols>
    <col min="1" max="1" width="40" customWidth="1"/>
    <col min="2" max="2" width="13" customWidth="1"/>
    <col min="3" max="3" width="9" customWidth="1"/>
    <col min="4" max="5" width="17" customWidth="1"/>
    <col min="6" max="6" width="36" customWidth="1"/>
  </cols>
  <sheetData>
    <row r="1" spans="1:6" ht="19.5" customHeight="1" x14ac:dyDescent="0.3">
      <c r="A1" s="14" t="s">
        <v>0</v>
      </c>
      <c r="B1" s="14"/>
      <c r="C1" s="14"/>
      <c r="D1" s="14"/>
      <c r="E1" s="14"/>
      <c r="F1" s="14"/>
    </row>
    <row r="2" spans="1:6" ht="19.5" customHeight="1" x14ac:dyDescent="0.3">
      <c r="A2" s="13" t="s">
        <v>1</v>
      </c>
      <c r="B2" s="13"/>
      <c r="C2" s="13"/>
      <c r="D2" s="13"/>
      <c r="E2" s="13"/>
      <c r="F2" s="13"/>
    </row>
    <row r="3" spans="1:6" ht="19.5" customHeight="1" x14ac:dyDescent="0.3">
      <c r="A3" s="14" t="s">
        <v>2</v>
      </c>
      <c r="B3" s="14"/>
      <c r="C3" s="14"/>
      <c r="D3" s="14"/>
      <c r="E3" s="14"/>
      <c r="F3" s="14"/>
    </row>
    <row r="4" spans="1:6" ht="9.75" customHeight="1" x14ac:dyDescent="0.3">
      <c r="A4" s="15"/>
      <c r="B4" s="15"/>
      <c r="C4" s="15"/>
      <c r="D4" s="15"/>
      <c r="E4" s="15"/>
      <c r="F4" s="15"/>
    </row>
    <row r="5" spans="1:6" ht="25.5" customHeight="1" x14ac:dyDescent="0.3">
      <c r="A5" s="12" t="s">
        <v>193</v>
      </c>
      <c r="B5" s="12"/>
      <c r="C5" s="12"/>
      <c r="D5" s="12"/>
      <c r="E5" s="12"/>
      <c r="F5" s="12"/>
    </row>
    <row r="6" spans="1:6" ht="30" customHeight="1" x14ac:dyDescent="0.3">
      <c r="A6" s="11" t="s">
        <v>194</v>
      </c>
      <c r="B6" s="11"/>
      <c r="C6" s="11"/>
      <c r="D6" s="11"/>
      <c r="E6" s="11"/>
      <c r="F6" s="11"/>
    </row>
    <row r="8" spans="1:6" ht="30" customHeight="1" x14ac:dyDescent="0.3">
      <c r="A8" s="20" t="s">
        <v>153</v>
      </c>
      <c r="B8" s="20" t="s">
        <v>154</v>
      </c>
      <c r="C8" s="20" t="s">
        <v>155</v>
      </c>
      <c r="D8" s="20" t="s">
        <v>168</v>
      </c>
      <c r="E8" s="20" t="s">
        <v>157</v>
      </c>
      <c r="F8" s="20" t="s">
        <v>158</v>
      </c>
    </row>
    <row r="9" spans="1:6" x14ac:dyDescent="0.3">
      <c r="A9" s="29" t="s">
        <v>195</v>
      </c>
      <c r="B9" s="29" t="s">
        <v>181</v>
      </c>
      <c r="C9" s="42"/>
      <c r="D9" s="34"/>
      <c r="E9" s="40">
        <f t="shared" ref="E9:E28" si="0">IF(OR(C9="",D9=""),0,C9*D9)</f>
        <v>0</v>
      </c>
      <c r="F9" s="29"/>
    </row>
    <row r="10" spans="1:6" x14ac:dyDescent="0.3">
      <c r="A10" s="29" t="s">
        <v>196</v>
      </c>
      <c r="B10" s="29" t="s">
        <v>181</v>
      </c>
      <c r="C10" s="42"/>
      <c r="D10" s="34"/>
      <c r="E10" s="40">
        <f t="shared" si="0"/>
        <v>0</v>
      </c>
      <c r="F10" s="29"/>
    </row>
    <row r="11" spans="1:6" x14ac:dyDescent="0.3">
      <c r="A11" s="29" t="s">
        <v>197</v>
      </c>
      <c r="B11" s="29" t="s">
        <v>154</v>
      </c>
      <c r="C11" s="42"/>
      <c r="D11" s="34"/>
      <c r="E11" s="40">
        <f t="shared" si="0"/>
        <v>0</v>
      </c>
      <c r="F11" s="29"/>
    </row>
    <row r="12" spans="1:6" x14ac:dyDescent="0.3">
      <c r="A12" s="29" t="s">
        <v>198</v>
      </c>
      <c r="B12" s="29" t="s">
        <v>181</v>
      </c>
      <c r="C12" s="42"/>
      <c r="D12" s="34"/>
      <c r="E12" s="40">
        <f t="shared" si="0"/>
        <v>0</v>
      </c>
      <c r="F12" s="29"/>
    </row>
    <row r="13" spans="1:6" x14ac:dyDescent="0.3">
      <c r="A13" s="29" t="s">
        <v>199</v>
      </c>
      <c r="B13" s="29" t="s">
        <v>200</v>
      </c>
      <c r="C13" s="42"/>
      <c r="D13" s="34"/>
      <c r="E13" s="40">
        <f t="shared" si="0"/>
        <v>0</v>
      </c>
      <c r="F13" s="29"/>
    </row>
    <row r="14" spans="1:6" x14ac:dyDescent="0.3">
      <c r="A14" s="29" t="s">
        <v>201</v>
      </c>
      <c r="B14" s="29" t="s">
        <v>200</v>
      </c>
      <c r="C14" s="42"/>
      <c r="D14" s="34"/>
      <c r="E14" s="40">
        <f t="shared" si="0"/>
        <v>0</v>
      </c>
      <c r="F14" s="29"/>
    </row>
    <row r="15" spans="1:6" x14ac:dyDescent="0.3">
      <c r="A15" s="29" t="s">
        <v>202</v>
      </c>
      <c r="B15" s="29" t="s">
        <v>154</v>
      </c>
      <c r="C15" s="42"/>
      <c r="D15" s="34"/>
      <c r="E15" s="40">
        <f t="shared" si="0"/>
        <v>0</v>
      </c>
      <c r="F15" s="29"/>
    </row>
    <row r="16" spans="1:6" x14ac:dyDescent="0.3">
      <c r="A16" s="29" t="s">
        <v>203</v>
      </c>
      <c r="B16" s="29" t="s">
        <v>204</v>
      </c>
      <c r="C16" s="42"/>
      <c r="D16" s="34"/>
      <c r="E16" s="40">
        <f t="shared" si="0"/>
        <v>0</v>
      </c>
      <c r="F16" s="29"/>
    </row>
    <row r="17" spans="1:6" x14ac:dyDescent="0.3">
      <c r="A17" s="29" t="s">
        <v>205</v>
      </c>
      <c r="B17" s="29" t="s">
        <v>204</v>
      </c>
      <c r="C17" s="42"/>
      <c r="D17" s="34"/>
      <c r="E17" s="40">
        <f t="shared" si="0"/>
        <v>0</v>
      </c>
      <c r="F17" s="29"/>
    </row>
    <row r="18" spans="1:6" x14ac:dyDescent="0.3">
      <c r="A18" s="29" t="s">
        <v>206</v>
      </c>
      <c r="B18" s="29" t="s">
        <v>204</v>
      </c>
      <c r="C18" s="42"/>
      <c r="D18" s="34"/>
      <c r="E18" s="40">
        <f t="shared" si="0"/>
        <v>0</v>
      </c>
      <c r="F18" s="29"/>
    </row>
    <row r="19" spans="1:6" x14ac:dyDescent="0.3">
      <c r="A19" s="29" t="s">
        <v>207</v>
      </c>
      <c r="B19" s="29" t="s">
        <v>154</v>
      </c>
      <c r="C19" s="42"/>
      <c r="D19" s="34"/>
      <c r="E19" s="40">
        <f t="shared" si="0"/>
        <v>0</v>
      </c>
      <c r="F19" s="29"/>
    </row>
    <row r="20" spans="1:6" x14ac:dyDescent="0.3">
      <c r="A20" s="29"/>
      <c r="B20" s="29"/>
      <c r="C20" s="42"/>
      <c r="D20" s="34"/>
      <c r="E20" s="40">
        <f t="shared" si="0"/>
        <v>0</v>
      </c>
      <c r="F20" s="29"/>
    </row>
    <row r="21" spans="1:6" x14ac:dyDescent="0.3">
      <c r="A21" s="29"/>
      <c r="B21" s="29"/>
      <c r="C21" s="42"/>
      <c r="D21" s="34"/>
      <c r="E21" s="40">
        <f t="shared" si="0"/>
        <v>0</v>
      </c>
      <c r="F21" s="29"/>
    </row>
    <row r="22" spans="1:6" x14ac:dyDescent="0.3">
      <c r="A22" s="29"/>
      <c r="B22" s="29"/>
      <c r="C22" s="42"/>
      <c r="D22" s="34"/>
      <c r="E22" s="40">
        <f t="shared" si="0"/>
        <v>0</v>
      </c>
      <c r="F22" s="29"/>
    </row>
    <row r="23" spans="1:6" x14ac:dyDescent="0.3">
      <c r="A23" s="29"/>
      <c r="B23" s="29"/>
      <c r="C23" s="42"/>
      <c r="D23" s="34"/>
      <c r="E23" s="40">
        <f t="shared" si="0"/>
        <v>0</v>
      </c>
      <c r="F23" s="29"/>
    </row>
    <row r="24" spans="1:6" x14ac:dyDescent="0.3">
      <c r="A24" s="29"/>
      <c r="B24" s="29"/>
      <c r="C24" s="42"/>
      <c r="D24" s="34"/>
      <c r="E24" s="40">
        <f t="shared" si="0"/>
        <v>0</v>
      </c>
      <c r="F24" s="29"/>
    </row>
    <row r="25" spans="1:6" x14ac:dyDescent="0.3">
      <c r="A25" s="29"/>
      <c r="B25" s="29"/>
      <c r="C25" s="42"/>
      <c r="D25" s="34"/>
      <c r="E25" s="40">
        <f t="shared" si="0"/>
        <v>0</v>
      </c>
      <c r="F25" s="29"/>
    </row>
    <row r="26" spans="1:6" x14ac:dyDescent="0.3">
      <c r="A26" s="29"/>
      <c r="B26" s="29"/>
      <c r="C26" s="42"/>
      <c r="D26" s="34"/>
      <c r="E26" s="40">
        <f t="shared" si="0"/>
        <v>0</v>
      </c>
      <c r="F26" s="29"/>
    </row>
    <row r="27" spans="1:6" x14ac:dyDescent="0.3">
      <c r="A27" s="29"/>
      <c r="B27" s="29"/>
      <c r="C27" s="42"/>
      <c r="D27" s="34"/>
      <c r="E27" s="40">
        <f t="shared" si="0"/>
        <v>0</v>
      </c>
      <c r="F27" s="29"/>
    </row>
    <row r="28" spans="1:6" x14ac:dyDescent="0.3">
      <c r="A28" s="29"/>
      <c r="B28" s="29"/>
      <c r="C28" s="42"/>
      <c r="D28" s="34"/>
      <c r="E28" s="40">
        <f t="shared" si="0"/>
        <v>0</v>
      </c>
      <c r="F28" s="29"/>
    </row>
    <row r="29" spans="1:6" x14ac:dyDescent="0.3">
      <c r="A29" s="27" t="s">
        <v>185</v>
      </c>
      <c r="B29" s="43"/>
      <c r="C29" s="43"/>
      <c r="D29" s="43"/>
      <c r="E29" s="44">
        <f>SUM(E9:E28)</f>
        <v>0</v>
      </c>
      <c r="F29" s="43"/>
    </row>
  </sheetData>
  <sheetProtection password="89DA" sheet="1" formatColumns="0" formatRows="0"/>
  <mergeCells count="5">
    <mergeCell ref="A1:F1"/>
    <mergeCell ref="A2:F2"/>
    <mergeCell ref="A3:F3"/>
    <mergeCell ref="A5:F5"/>
    <mergeCell ref="A6:F6"/>
  </mergeCells>
  <dataValidations count="2">
    <dataValidation type="decimal" operator="greaterThanOrEqual" allowBlank="1" showErrorMessage="1" error="Informe um valor maior ou igual a zero." sqref="C9:D28" xr:uid="{00000000-0002-0000-0700-000000000000}">
      <formula1>0</formula1>
      <formula2>0</formula2>
    </dataValidation>
    <dataValidation type="list" errorStyle="information" allowBlank="1" showErrorMessage="1" error="Unidade fora da lista sugerida – confira." sqref="B9:B28" xr:uid="{00000000-0002-0000-0700-000001000000}">
      <formula1>"Hora/aula,Aluno,Grupo,Mês,Unidade,Diária,Caixa,Pacote,Serviço,Outro"</formula1>
      <formula2>0</formula2>
    </dataValidation>
  </dataValidations>
  <printOptions horizontalCentered="1"/>
  <pageMargins left="0.75" right="0.75" top="1" bottom="1" header="0.511811023622047" footer="0.5"/>
  <pageSetup paperSize="9" fitToHeight="0" orientation="landscape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F24"/>
  <sheetViews>
    <sheetView showGridLines="0" zoomScaleNormal="100" workbookViewId="0">
      <pane ySplit="8" topLeftCell="A9" activePane="bottomLeft" state="frozen"/>
      <selection pane="bottomLeft" sqref="A1:F1"/>
    </sheetView>
  </sheetViews>
  <sheetFormatPr defaultColWidth="8.6640625" defaultRowHeight="14.4" x14ac:dyDescent="0.3"/>
  <cols>
    <col min="1" max="1" width="40" customWidth="1"/>
    <col min="2" max="2" width="13" customWidth="1"/>
    <col min="3" max="3" width="9" customWidth="1"/>
    <col min="4" max="5" width="17" customWidth="1"/>
    <col min="6" max="6" width="36" customWidth="1"/>
  </cols>
  <sheetData>
    <row r="1" spans="1:6" ht="19.5" customHeight="1" x14ac:dyDescent="0.3">
      <c r="A1" s="14" t="s">
        <v>0</v>
      </c>
      <c r="B1" s="14"/>
      <c r="C1" s="14"/>
      <c r="D1" s="14"/>
      <c r="E1" s="14"/>
      <c r="F1" s="14"/>
    </row>
    <row r="2" spans="1:6" ht="19.5" customHeight="1" x14ac:dyDescent="0.3">
      <c r="A2" s="13" t="s">
        <v>1</v>
      </c>
      <c r="B2" s="13"/>
      <c r="C2" s="13"/>
      <c r="D2" s="13"/>
      <c r="E2" s="13"/>
      <c r="F2" s="13"/>
    </row>
    <row r="3" spans="1:6" ht="19.5" customHeight="1" x14ac:dyDescent="0.3">
      <c r="A3" s="14" t="s">
        <v>2</v>
      </c>
      <c r="B3" s="14"/>
      <c r="C3" s="14"/>
      <c r="D3" s="14"/>
      <c r="E3" s="14"/>
      <c r="F3" s="14"/>
    </row>
    <row r="4" spans="1:6" ht="9.75" customHeight="1" x14ac:dyDescent="0.3">
      <c r="A4" s="15"/>
      <c r="B4" s="15"/>
      <c r="C4" s="15"/>
      <c r="D4" s="15"/>
      <c r="E4" s="15"/>
      <c r="F4" s="15"/>
    </row>
    <row r="5" spans="1:6" ht="25.5" customHeight="1" x14ac:dyDescent="0.3">
      <c r="A5" s="12" t="s">
        <v>208</v>
      </c>
      <c r="B5" s="12"/>
      <c r="C5" s="12"/>
      <c r="D5" s="12"/>
      <c r="E5" s="12"/>
      <c r="F5" s="12"/>
    </row>
    <row r="6" spans="1:6" ht="30" customHeight="1" x14ac:dyDescent="0.3">
      <c r="A6" s="11" t="s">
        <v>209</v>
      </c>
      <c r="B6" s="11"/>
      <c r="C6" s="11"/>
      <c r="D6" s="11"/>
      <c r="E6" s="11"/>
      <c r="F6" s="11"/>
    </row>
    <row r="8" spans="1:6" ht="30" customHeight="1" x14ac:dyDescent="0.3">
      <c r="A8" s="20" t="s">
        <v>153</v>
      </c>
      <c r="B8" s="20" t="s">
        <v>154</v>
      </c>
      <c r="C8" s="20" t="s">
        <v>155</v>
      </c>
      <c r="D8" s="20" t="s">
        <v>168</v>
      </c>
      <c r="E8" s="20" t="s">
        <v>157</v>
      </c>
      <c r="F8" s="20" t="s">
        <v>158</v>
      </c>
    </row>
    <row r="9" spans="1:6" x14ac:dyDescent="0.3">
      <c r="A9" s="29" t="s">
        <v>210</v>
      </c>
      <c r="B9" s="29" t="s">
        <v>154</v>
      </c>
      <c r="C9" s="42"/>
      <c r="D9" s="34"/>
      <c r="E9" s="40">
        <f t="shared" ref="E9:E23" si="0">IF(OR(C9="",D9=""),0,C9*D9)</f>
        <v>0</v>
      </c>
      <c r="F9" s="29"/>
    </row>
    <row r="10" spans="1:6" x14ac:dyDescent="0.3">
      <c r="A10" s="29" t="s">
        <v>211</v>
      </c>
      <c r="B10" s="29" t="s">
        <v>154</v>
      </c>
      <c r="C10" s="42"/>
      <c r="D10" s="34"/>
      <c r="E10" s="40">
        <f t="shared" si="0"/>
        <v>0</v>
      </c>
      <c r="F10" s="29"/>
    </row>
    <row r="11" spans="1:6" x14ac:dyDescent="0.3">
      <c r="A11" s="29" t="s">
        <v>212</v>
      </c>
      <c r="B11" s="29" t="s">
        <v>154</v>
      </c>
      <c r="C11" s="42"/>
      <c r="D11" s="34"/>
      <c r="E11" s="40">
        <f t="shared" si="0"/>
        <v>0</v>
      </c>
      <c r="F11" s="29"/>
    </row>
    <row r="12" spans="1:6" x14ac:dyDescent="0.3">
      <c r="A12" s="29" t="s">
        <v>213</v>
      </c>
      <c r="B12" s="29" t="s">
        <v>154</v>
      </c>
      <c r="C12" s="42"/>
      <c r="D12" s="34"/>
      <c r="E12" s="40">
        <f t="shared" si="0"/>
        <v>0</v>
      </c>
      <c r="F12" s="29"/>
    </row>
    <row r="13" spans="1:6" x14ac:dyDescent="0.3">
      <c r="A13" s="29" t="s">
        <v>214</v>
      </c>
      <c r="B13" s="29" t="s">
        <v>154</v>
      </c>
      <c r="C13" s="42"/>
      <c r="D13" s="34"/>
      <c r="E13" s="40">
        <f t="shared" si="0"/>
        <v>0</v>
      </c>
      <c r="F13" s="29"/>
    </row>
    <row r="14" spans="1:6" x14ac:dyDescent="0.3">
      <c r="A14" s="29"/>
      <c r="B14" s="29"/>
      <c r="C14" s="42"/>
      <c r="D14" s="34"/>
      <c r="E14" s="40">
        <f t="shared" si="0"/>
        <v>0</v>
      </c>
      <c r="F14" s="29"/>
    </row>
    <row r="15" spans="1:6" x14ac:dyDescent="0.3">
      <c r="A15" s="29"/>
      <c r="B15" s="29"/>
      <c r="C15" s="42"/>
      <c r="D15" s="34"/>
      <c r="E15" s="40">
        <f t="shared" si="0"/>
        <v>0</v>
      </c>
      <c r="F15" s="29"/>
    </row>
    <row r="16" spans="1:6" x14ac:dyDescent="0.3">
      <c r="A16" s="29"/>
      <c r="B16" s="29"/>
      <c r="C16" s="42"/>
      <c r="D16" s="34"/>
      <c r="E16" s="40">
        <f t="shared" si="0"/>
        <v>0</v>
      </c>
      <c r="F16" s="29"/>
    </row>
    <row r="17" spans="1:6" x14ac:dyDescent="0.3">
      <c r="A17" s="29"/>
      <c r="B17" s="29"/>
      <c r="C17" s="42"/>
      <c r="D17" s="34"/>
      <c r="E17" s="40">
        <f t="shared" si="0"/>
        <v>0</v>
      </c>
      <c r="F17" s="29"/>
    </row>
    <row r="18" spans="1:6" x14ac:dyDescent="0.3">
      <c r="A18" s="29"/>
      <c r="B18" s="29"/>
      <c r="C18" s="42"/>
      <c r="D18" s="34"/>
      <c r="E18" s="40">
        <f t="shared" si="0"/>
        <v>0</v>
      </c>
      <c r="F18" s="29"/>
    </row>
    <row r="19" spans="1:6" x14ac:dyDescent="0.3">
      <c r="A19" s="29"/>
      <c r="B19" s="29"/>
      <c r="C19" s="42"/>
      <c r="D19" s="34"/>
      <c r="E19" s="40">
        <f t="shared" si="0"/>
        <v>0</v>
      </c>
      <c r="F19" s="29"/>
    </row>
    <row r="20" spans="1:6" x14ac:dyDescent="0.3">
      <c r="A20" s="29"/>
      <c r="B20" s="29"/>
      <c r="C20" s="42"/>
      <c r="D20" s="34"/>
      <c r="E20" s="40">
        <f t="shared" si="0"/>
        <v>0</v>
      </c>
      <c r="F20" s="29"/>
    </row>
    <row r="21" spans="1:6" x14ac:dyDescent="0.3">
      <c r="A21" s="29"/>
      <c r="B21" s="29"/>
      <c r="C21" s="42"/>
      <c r="D21" s="34"/>
      <c r="E21" s="40">
        <f t="shared" si="0"/>
        <v>0</v>
      </c>
      <c r="F21" s="29"/>
    </row>
    <row r="22" spans="1:6" x14ac:dyDescent="0.3">
      <c r="A22" s="29"/>
      <c r="B22" s="29"/>
      <c r="C22" s="42"/>
      <c r="D22" s="34"/>
      <c r="E22" s="40">
        <f t="shared" si="0"/>
        <v>0</v>
      </c>
      <c r="F22" s="29"/>
    </row>
    <row r="23" spans="1:6" x14ac:dyDescent="0.3">
      <c r="A23" s="29"/>
      <c r="B23" s="29"/>
      <c r="C23" s="42"/>
      <c r="D23" s="34"/>
      <c r="E23" s="40">
        <f t="shared" si="0"/>
        <v>0</v>
      </c>
      <c r="F23" s="29"/>
    </row>
    <row r="24" spans="1:6" x14ac:dyDescent="0.3">
      <c r="A24" s="27" t="s">
        <v>185</v>
      </c>
      <c r="B24" s="43"/>
      <c r="C24" s="43"/>
      <c r="D24" s="43"/>
      <c r="E24" s="44">
        <f>SUM(E9:E23)</f>
        <v>0</v>
      </c>
      <c r="F24" s="43"/>
    </row>
  </sheetData>
  <sheetProtection password="89DA" sheet="1" formatColumns="0" formatRows="0"/>
  <mergeCells count="5">
    <mergeCell ref="A1:F1"/>
    <mergeCell ref="A2:F2"/>
    <mergeCell ref="A3:F3"/>
    <mergeCell ref="A5:F5"/>
    <mergeCell ref="A6:F6"/>
  </mergeCells>
  <dataValidations count="2">
    <dataValidation type="decimal" operator="greaterThanOrEqual" allowBlank="1" showErrorMessage="1" error="Informe um valor maior ou igual a zero." sqref="C9:D23" xr:uid="{00000000-0002-0000-0800-000000000000}">
      <formula1>0</formula1>
      <formula2>0</formula2>
    </dataValidation>
    <dataValidation type="list" errorStyle="information" allowBlank="1" showErrorMessage="1" error="Unidade fora da lista sugerida – confira." sqref="B9:B23" xr:uid="{00000000-0002-0000-0800-000001000000}">
      <formula1>"Hora/aula,Aluno,Grupo,Mês,Unidade,Diária,Caixa,Pacote,Serviço,Outro"</formula1>
      <formula2>0</formula2>
    </dataValidation>
  </dataValidations>
  <printOptions horizontalCentered="1"/>
  <pageMargins left="0.75" right="0.75" top="1" bottom="1" header="0.511811023622047" footer="0.5"/>
  <pageSetup paperSize="9" fitToHeight="0" orientation="landscape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14"/>
  <sheetViews>
    <sheetView showGridLines="0" zoomScaleNormal="100" workbookViewId="0">
      <selection sqref="A1:E1"/>
    </sheetView>
  </sheetViews>
  <sheetFormatPr defaultColWidth="8.6640625" defaultRowHeight="14.4" x14ac:dyDescent="0.3"/>
  <cols>
    <col min="1" max="1" width="40" customWidth="1"/>
    <col min="2" max="3" width="18" customWidth="1"/>
    <col min="4" max="4" width="14" customWidth="1"/>
    <col min="5" max="5" width="18" customWidth="1"/>
  </cols>
  <sheetData>
    <row r="1" spans="1:5" ht="19.5" customHeight="1" x14ac:dyDescent="0.3">
      <c r="A1" s="14" t="s">
        <v>0</v>
      </c>
      <c r="B1" s="14"/>
      <c r="C1" s="14"/>
      <c r="D1" s="14"/>
      <c r="E1" s="14"/>
    </row>
    <row r="2" spans="1:5" ht="19.5" customHeight="1" x14ac:dyDescent="0.3">
      <c r="A2" s="13" t="s">
        <v>1</v>
      </c>
      <c r="B2" s="13"/>
      <c r="C2" s="13"/>
      <c r="D2" s="13"/>
      <c r="E2" s="13"/>
    </row>
    <row r="3" spans="1:5" ht="19.5" customHeight="1" x14ac:dyDescent="0.3">
      <c r="A3" s="14" t="s">
        <v>2</v>
      </c>
      <c r="B3" s="14"/>
      <c r="C3" s="14"/>
      <c r="D3" s="14"/>
      <c r="E3" s="14"/>
    </row>
    <row r="4" spans="1:5" ht="9.75" customHeight="1" x14ac:dyDescent="0.3">
      <c r="A4" s="15"/>
      <c r="B4" s="15"/>
      <c r="C4" s="15"/>
      <c r="D4" s="15"/>
      <c r="E4" s="15"/>
    </row>
    <row r="5" spans="1:5" ht="25.5" customHeight="1" x14ac:dyDescent="0.3">
      <c r="A5" s="12" t="s">
        <v>215</v>
      </c>
      <c r="B5" s="12"/>
      <c r="C5" s="12"/>
      <c r="D5" s="12"/>
      <c r="E5" s="12"/>
    </row>
    <row r="6" spans="1:5" ht="30" customHeight="1" x14ac:dyDescent="0.3">
      <c r="A6" s="11" t="s">
        <v>216</v>
      </c>
      <c r="B6" s="11"/>
      <c r="C6" s="11"/>
      <c r="D6" s="11"/>
      <c r="E6" s="11"/>
    </row>
    <row r="8" spans="1:5" x14ac:dyDescent="0.3">
      <c r="A8" s="20" t="s">
        <v>153</v>
      </c>
      <c r="B8" s="20" t="s">
        <v>137</v>
      </c>
      <c r="C8" s="20" t="s">
        <v>217</v>
      </c>
      <c r="D8" s="20" t="s">
        <v>136</v>
      </c>
      <c r="E8" s="20" t="s">
        <v>218</v>
      </c>
    </row>
    <row r="9" spans="1:5" x14ac:dyDescent="0.3">
      <c r="A9" s="46" t="str">
        <f>Parâmetros!A18</f>
        <v>Encargos sociais sobre serviços PF</v>
      </c>
      <c r="B9" s="46" t="str">
        <f>Parâmetros!C18</f>
        <v>Serviços PF</v>
      </c>
      <c r="C9" s="40">
        <f>IF(B9="Receita total",Receitas!$E$15,IF(B9="Custeio total",('Despesas PF'!$E$29+'Despesas PJ'!$E$24+Material!$E$29+Equipamentos!$E$24),'Despesas PF'!$E$29))</f>
        <v>0</v>
      </c>
      <c r="D9" s="47">
        <f>Parâmetros!B18</f>
        <v>0.2</v>
      </c>
      <c r="E9" s="40">
        <f>C9*D9</f>
        <v>0</v>
      </c>
    </row>
    <row r="10" spans="1:5" x14ac:dyDescent="0.3">
      <c r="A10" s="46" t="str">
        <f>Parâmetros!A19</f>
        <v>Taxa de administração – FUNDETEC</v>
      </c>
      <c r="B10" s="46" t="str">
        <f>Parâmetros!C19</f>
        <v>Receita total</v>
      </c>
      <c r="C10" s="40">
        <f>IF(B10="Receita total",Receitas!$E$15,IF(B10="Custeio total",('Despesas PF'!$E$29+'Despesas PJ'!$E$24+Material!$E$29+Equipamentos!$E$24),'Despesas PF'!$E$29))</f>
        <v>0</v>
      </c>
      <c r="D10" s="47">
        <f>Parâmetros!B19</f>
        <v>0.05</v>
      </c>
      <c r="E10" s="40">
        <f>C10*D10</f>
        <v>0</v>
      </c>
    </row>
    <row r="11" spans="1:5" x14ac:dyDescent="0.3">
      <c r="A11" s="46" t="str">
        <f>Parâmetros!A20</f>
        <v>Taxa institucional – PRPGP</v>
      </c>
      <c r="B11" s="46" t="str">
        <f>Parâmetros!C20</f>
        <v>Receita total</v>
      </c>
      <c r="C11" s="40">
        <f>IF(B11="Receita total",Receitas!$E$15,IF(B11="Custeio total",('Despesas PF'!$E$29+'Despesas PJ'!$E$24+Material!$E$29+Equipamentos!$E$24),'Despesas PF'!$E$29))</f>
        <v>0</v>
      </c>
      <c r="D11" s="47">
        <f>Parâmetros!B20</f>
        <v>0.05</v>
      </c>
      <c r="E11" s="40">
        <f>C11*D11</f>
        <v>0</v>
      </c>
    </row>
    <row r="12" spans="1:5" x14ac:dyDescent="0.3">
      <c r="A12" s="46" t="str">
        <f>Parâmetros!A21</f>
        <v>Taxa do Departamento/unidade</v>
      </c>
      <c r="B12" s="46" t="str">
        <f>Parâmetros!C21</f>
        <v>Receita total</v>
      </c>
      <c r="C12" s="40">
        <f>IF(B12="Receita total",Receitas!$E$15,IF(B12="Custeio total",('Despesas PF'!$E$29+'Despesas PJ'!$E$24+Material!$E$29+Equipamentos!$E$24),'Despesas PF'!$E$29))</f>
        <v>0</v>
      </c>
      <c r="D12" s="47">
        <f>Parâmetros!B21</f>
        <v>0.05</v>
      </c>
      <c r="E12" s="40">
        <f>C12*D12</f>
        <v>0</v>
      </c>
    </row>
    <row r="13" spans="1:5" x14ac:dyDescent="0.3">
      <c r="A13" s="46" t="str">
        <f>Parâmetros!A22</f>
        <v>Reserva técnica</v>
      </c>
      <c r="B13" s="46" t="str">
        <f>Parâmetros!C22</f>
        <v>Custeio total</v>
      </c>
      <c r="C13" s="40">
        <f>IF(B13="Receita total",Receitas!$E$15,IF(B13="Custeio total",('Despesas PF'!$E$29+'Despesas PJ'!$E$24+Material!$E$29+Equipamentos!$E$24),'Despesas PF'!$E$29))</f>
        <v>0</v>
      </c>
      <c r="D13" s="47">
        <f>Parâmetros!B22</f>
        <v>0.05</v>
      </c>
      <c r="E13" s="40">
        <f>C13*D13</f>
        <v>0</v>
      </c>
    </row>
    <row r="14" spans="1:5" ht="26.4" x14ac:dyDescent="0.3">
      <c r="A14" s="27" t="s">
        <v>219</v>
      </c>
      <c r="B14" s="43"/>
      <c r="C14" s="43"/>
      <c r="D14" s="48">
        <f>SUM(D9:D13)</f>
        <v>0.39999999999999997</v>
      </c>
      <c r="E14" s="44">
        <f>SUM(E9:E13)</f>
        <v>0</v>
      </c>
    </row>
  </sheetData>
  <sheetProtection password="89DA" sheet="1" formatColumns="0" formatRows="0"/>
  <mergeCells count="5">
    <mergeCell ref="A1:E1"/>
    <mergeCell ref="A2:E2"/>
    <mergeCell ref="A3:E3"/>
    <mergeCell ref="A5:E5"/>
    <mergeCell ref="A6:E6"/>
  </mergeCells>
  <printOptions horizontalCentered="1"/>
  <pageMargins left="0.75" right="0.75" top="1" bottom="1" header="0.511811023622047" footer="0.5"/>
  <pageSetup paperSize="9" fitToHeight="0" orientation="portrait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20"/>
  <sheetViews>
    <sheetView showGridLines="0" zoomScaleNormal="100" workbookViewId="0"/>
  </sheetViews>
  <sheetFormatPr defaultColWidth="8.6640625" defaultRowHeight="14.4" x14ac:dyDescent="0.3"/>
  <cols>
    <col min="1" max="1" width="52" customWidth="1"/>
    <col min="2" max="2" width="20" customWidth="1"/>
    <col min="3" max="3" width="16" customWidth="1"/>
  </cols>
  <sheetData>
    <row r="1" spans="1:3" ht="19.5" customHeight="1" x14ac:dyDescent="0.3">
      <c r="A1" s="14" t="s">
        <v>0</v>
      </c>
      <c r="B1" s="14"/>
      <c r="C1" s="14"/>
    </row>
    <row r="2" spans="1:3" ht="19.5" customHeight="1" x14ac:dyDescent="0.3">
      <c r="A2" s="13" t="s">
        <v>1</v>
      </c>
      <c r="B2" s="13"/>
      <c r="C2" s="13"/>
    </row>
    <row r="3" spans="1:3" ht="19.5" customHeight="1" x14ac:dyDescent="0.3">
      <c r="A3" s="14" t="s">
        <v>2</v>
      </c>
      <c r="B3" s="14"/>
      <c r="C3" s="14"/>
    </row>
    <row r="4" spans="1:3" ht="9.75" customHeight="1" x14ac:dyDescent="0.3">
      <c r="A4" s="15"/>
      <c r="B4" s="15"/>
      <c r="C4" s="15"/>
    </row>
    <row r="5" spans="1:3" ht="25.5" customHeight="1" x14ac:dyDescent="0.3">
      <c r="A5" s="12" t="s">
        <v>220</v>
      </c>
      <c r="B5" s="12"/>
      <c r="C5" s="12"/>
    </row>
    <row r="6" spans="1:3" ht="30" customHeight="1" x14ac:dyDescent="0.3">
      <c r="A6" s="11" t="s">
        <v>221</v>
      </c>
      <c r="B6" s="11"/>
      <c r="C6" s="11"/>
    </row>
    <row r="8" spans="1:3" x14ac:dyDescent="0.3">
      <c r="A8" s="20" t="s">
        <v>222</v>
      </c>
      <c r="B8" s="20" t="s">
        <v>218</v>
      </c>
      <c r="C8" s="20" t="s">
        <v>223</v>
      </c>
    </row>
    <row r="9" spans="1:3" x14ac:dyDescent="0.3">
      <c r="A9" s="21" t="s">
        <v>159</v>
      </c>
      <c r="B9" s="39">
        <f>Receitas!E9</f>
        <v>0</v>
      </c>
      <c r="C9" s="49">
        <f t="shared" ref="C9:C20" si="0">IFERROR(B9/$B$12,0)</f>
        <v>0</v>
      </c>
    </row>
    <row r="10" spans="1:3" x14ac:dyDescent="0.3">
      <c r="A10" s="21" t="s">
        <v>162</v>
      </c>
      <c r="B10" s="39">
        <f>Receitas!E10</f>
        <v>0</v>
      </c>
      <c r="C10" s="49">
        <f t="shared" si="0"/>
        <v>0</v>
      </c>
    </row>
    <row r="11" spans="1:3" x14ac:dyDescent="0.3">
      <c r="A11" s="21" t="s">
        <v>164</v>
      </c>
      <c r="B11" s="39">
        <f>SUM(Receitas!E11:E14)</f>
        <v>0</v>
      </c>
      <c r="C11" s="49">
        <f t="shared" si="0"/>
        <v>0</v>
      </c>
    </row>
    <row r="12" spans="1:3" x14ac:dyDescent="0.3">
      <c r="A12" s="27" t="s">
        <v>224</v>
      </c>
      <c r="B12" s="44">
        <f>SUM(B9:B11)</f>
        <v>0</v>
      </c>
      <c r="C12" s="48">
        <f t="shared" si="0"/>
        <v>0</v>
      </c>
    </row>
    <row r="13" spans="1:3" x14ac:dyDescent="0.3">
      <c r="A13" s="21" t="s">
        <v>225</v>
      </c>
      <c r="B13" s="39">
        <f>'Despesas PF'!$E$29</f>
        <v>0</v>
      </c>
      <c r="C13" s="49">
        <f t="shared" si="0"/>
        <v>0</v>
      </c>
    </row>
    <row r="14" spans="1:3" x14ac:dyDescent="0.3">
      <c r="A14" s="21" t="s">
        <v>226</v>
      </c>
      <c r="B14" s="39">
        <f>'Despesas PJ'!$E$24</f>
        <v>0</v>
      </c>
      <c r="C14" s="49">
        <f t="shared" si="0"/>
        <v>0</v>
      </c>
    </row>
    <row r="15" spans="1:3" x14ac:dyDescent="0.3">
      <c r="A15" s="21" t="s">
        <v>227</v>
      </c>
      <c r="B15" s="39">
        <f>Material!$E$29</f>
        <v>0</v>
      </c>
      <c r="C15" s="49">
        <f t="shared" si="0"/>
        <v>0</v>
      </c>
    </row>
    <row r="16" spans="1:3" x14ac:dyDescent="0.3">
      <c r="A16" s="21" t="s">
        <v>228</v>
      </c>
      <c r="B16" s="39">
        <f>Equipamentos!$E$24</f>
        <v>0</v>
      </c>
      <c r="C16" s="49">
        <f t="shared" si="0"/>
        <v>0</v>
      </c>
    </row>
    <row r="17" spans="1:3" x14ac:dyDescent="0.3">
      <c r="A17" s="27" t="s">
        <v>229</v>
      </c>
      <c r="B17" s="44">
        <f>SUM(B13:B16)</f>
        <v>0</v>
      </c>
      <c r="C17" s="48">
        <f t="shared" si="0"/>
        <v>0</v>
      </c>
    </row>
    <row r="18" spans="1:3" x14ac:dyDescent="0.3">
      <c r="A18" s="21" t="s">
        <v>230</v>
      </c>
      <c r="B18" s="39">
        <f>Encargos!$E$14</f>
        <v>0</v>
      </c>
      <c r="C18" s="49">
        <f t="shared" si="0"/>
        <v>0</v>
      </c>
    </row>
    <row r="19" spans="1:3" x14ac:dyDescent="0.3">
      <c r="A19" s="27" t="s">
        <v>231</v>
      </c>
      <c r="B19" s="44">
        <f>B17+B18</f>
        <v>0</v>
      </c>
      <c r="C19" s="48">
        <f t="shared" si="0"/>
        <v>0</v>
      </c>
    </row>
    <row r="20" spans="1:3" x14ac:dyDescent="0.3">
      <c r="A20" s="27" t="s">
        <v>232</v>
      </c>
      <c r="B20" s="44">
        <f>B12-B19</f>
        <v>0</v>
      </c>
      <c r="C20" s="48">
        <f t="shared" si="0"/>
        <v>0</v>
      </c>
    </row>
  </sheetData>
  <sheetProtection password="89DA" sheet="1" formatColumns="0" formatRows="0"/>
  <mergeCells count="5">
    <mergeCell ref="A1:C1"/>
    <mergeCell ref="A2:C2"/>
    <mergeCell ref="A3:C3"/>
    <mergeCell ref="A5:C5"/>
    <mergeCell ref="A6:C6"/>
  </mergeCells>
  <conditionalFormatting sqref="B20">
    <cfRule type="cellIs" dxfId="1" priority="2" operator="lessThan">
      <formula>0</formula>
    </cfRule>
    <cfRule type="cellIs" dxfId="0" priority="3" operator="greaterThanOrEqual">
      <formula>0</formula>
    </cfRule>
  </conditionalFormatting>
  <printOptions horizontalCentered="1"/>
  <pageMargins left="0.75" right="0.75" top="1" bottom="1" header="0.511811023622047" footer="0.5"/>
  <pageSetup paperSize="9" fitToHeight="0" orientation="portrait" horizontalDpi="300" verticalDpi="300"/>
  <headerFooter>
    <oddFooter>&amp;C&amp;8 URCA/PRPGP – Planilha de Viabilidade Orçamentária (Anexo I – Res. 020/2022-CEPE) – &amp;A – pág.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4</vt:i4>
      </vt:variant>
    </vt:vector>
  </HeadingPairs>
  <TitlesOfParts>
    <vt:vector size="15" baseType="lpstr">
      <vt:lpstr>Instruções</vt:lpstr>
      <vt:lpstr>Painel</vt:lpstr>
      <vt:lpstr>Identificação</vt:lpstr>
      <vt:lpstr>Parâmetros</vt:lpstr>
      <vt:lpstr>Receitas</vt:lpstr>
      <vt:lpstr>Despesas PF</vt:lpstr>
      <vt:lpstr>Despesas PJ</vt:lpstr>
      <vt:lpstr>Material</vt:lpstr>
      <vt:lpstr>Equipamentos</vt:lpstr>
      <vt:lpstr>Encargos</vt:lpstr>
      <vt:lpstr>Mapa Consolidado</vt:lpstr>
      <vt:lpstr>'Despesas PF'!Titulos_de_impressao</vt:lpstr>
      <vt:lpstr>'Despesas PJ'!Titulos_de_impressao</vt:lpstr>
      <vt:lpstr>Equipamentos!Titulos_de_impressao</vt:lpstr>
      <vt:lpstr>Material!Titulos_de_impressao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Apiano Morais</cp:lastModifiedBy>
  <cp:revision>0</cp:revision>
  <dcterms:created xsi:type="dcterms:W3CDTF">2026-09-16T18:38:38Z</dcterms:created>
  <dcterms:modified xsi:type="dcterms:W3CDTF">2026-09-16T18:41:50Z</dcterms:modified>
  <dc:language>en-US</dc:language>
</cp:coreProperties>
</file>